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50" windowHeight="12255"/>
  </bookViews>
  <sheets>
    <sheet name="2022г." sheetId="5" r:id="rId1"/>
    <sheet name="2023" sheetId="7" r:id="rId2"/>
    <sheet name="2024" sheetId="8" r:id="rId3"/>
  </sheets>
  <definedNames>
    <definedName name="_xlnm.Print_Area" localSheetId="0">'2022г.'!$A$1:$I$103</definedName>
    <definedName name="_xlnm.Print_Area" localSheetId="1">'2023'!$A$1:$I$103</definedName>
    <definedName name="_xlnm.Print_Area" localSheetId="2">'2024'!$A$1:$I$104</definedName>
  </definedNames>
  <calcPr calcId="152511"/>
</workbook>
</file>

<file path=xl/calcChain.xml><?xml version="1.0" encoding="utf-8"?>
<calcChain xmlns="http://schemas.openxmlformats.org/spreadsheetml/2006/main">
  <c r="G53" i="8" l="1"/>
  <c r="G97" i="8"/>
  <c r="D95" i="8"/>
  <c r="G91" i="5"/>
  <c r="G14" i="8" l="1"/>
  <c r="G17" i="8"/>
  <c r="G16" i="8"/>
  <c r="G15" i="8"/>
  <c r="G18" i="8"/>
  <c r="D45" i="7" l="1"/>
  <c r="F8" i="5"/>
  <c r="I97" i="8" l="1"/>
  <c r="F97" i="8"/>
  <c r="E97" i="8"/>
  <c r="C97" i="8"/>
  <c r="I89" i="8"/>
  <c r="F89" i="8"/>
  <c r="I82" i="8"/>
  <c r="F82" i="8"/>
  <c r="I75" i="8"/>
  <c r="F75" i="8"/>
  <c r="I68" i="8"/>
  <c r="F68" i="8"/>
  <c r="I61" i="8"/>
  <c r="H61" i="8"/>
  <c r="F61" i="8"/>
  <c r="I54" i="8"/>
  <c r="F54" i="8"/>
  <c r="I47" i="8"/>
  <c r="F47" i="8"/>
  <c r="I40" i="8"/>
  <c r="F40" i="8"/>
  <c r="I33" i="8"/>
  <c r="F33" i="8"/>
  <c r="D29" i="8"/>
  <c r="I26" i="8"/>
  <c r="F26" i="8"/>
  <c r="D25" i="8"/>
  <c r="D24" i="8"/>
  <c r="G24" i="8" s="1"/>
  <c r="D23" i="8"/>
  <c r="D22" i="8"/>
  <c r="G22" i="8" s="1"/>
  <c r="D21" i="8"/>
  <c r="I19" i="8"/>
  <c r="F19" i="8"/>
  <c r="G12" i="8"/>
  <c r="I12" i="8"/>
  <c r="F12" i="8"/>
  <c r="D12" i="8"/>
  <c r="C12" i="8"/>
  <c r="I11" i="8"/>
  <c r="F11" i="8"/>
  <c r="I10" i="8"/>
  <c r="F10" i="8"/>
  <c r="I9" i="8"/>
  <c r="F9" i="8"/>
  <c r="D101" i="8" s="1"/>
  <c r="I8" i="8"/>
  <c r="F8" i="8"/>
  <c r="I7" i="8"/>
  <c r="F7" i="8"/>
  <c r="E5" i="8"/>
  <c r="D5" i="8"/>
  <c r="C5" i="8"/>
  <c r="G93" i="7"/>
  <c r="G92" i="7"/>
  <c r="G91" i="7"/>
  <c r="G86" i="7"/>
  <c r="G85" i="7"/>
  <c r="G84" i="7"/>
  <c r="G79" i="7"/>
  <c r="G78" i="7"/>
  <c r="G77" i="7"/>
  <c r="G72" i="7"/>
  <c r="G71" i="7"/>
  <c r="G70" i="7"/>
  <c r="G51" i="7"/>
  <c r="G50" i="7"/>
  <c r="G49" i="7"/>
  <c r="G65" i="7"/>
  <c r="G64" i="7"/>
  <c r="G63" i="7"/>
  <c r="G58" i="7"/>
  <c r="G57" i="7"/>
  <c r="G56" i="7"/>
  <c r="G45" i="7"/>
  <c r="G44" i="7"/>
  <c r="G42" i="7"/>
  <c r="G38" i="7"/>
  <c r="G35" i="7"/>
  <c r="G31" i="7"/>
  <c r="G24" i="7"/>
  <c r="G18" i="7"/>
  <c r="G17" i="7"/>
  <c r="G21" i="7"/>
  <c r="G28" i="7"/>
  <c r="G14" i="7"/>
  <c r="G18" i="5"/>
  <c r="G16" i="5"/>
  <c r="D28" i="8" l="1"/>
  <c r="G28" i="8" s="1"/>
  <c r="G21" i="8"/>
  <c r="D100" i="8"/>
  <c r="D36" i="8"/>
  <c r="G36" i="8" s="1"/>
  <c r="G29" i="8"/>
  <c r="D32" i="8"/>
  <c r="G32" i="8" s="1"/>
  <c r="G25" i="8"/>
  <c r="D31" i="8"/>
  <c r="D30" i="8"/>
  <c r="G30" i="8" s="1"/>
  <c r="G23" i="8"/>
  <c r="I96" i="8"/>
  <c r="D103" i="8"/>
  <c r="I5" i="8"/>
  <c r="D102" i="8"/>
  <c r="F5" i="8"/>
  <c r="F96" i="8"/>
  <c r="D43" i="8"/>
  <c r="G43" i="8" s="1"/>
  <c r="D37" i="8"/>
  <c r="G37" i="8" s="1"/>
  <c r="D19" i="8"/>
  <c r="D99" i="8"/>
  <c r="F10" i="7"/>
  <c r="D102" i="7" s="1"/>
  <c r="D103" i="7"/>
  <c r="I97" i="7"/>
  <c r="F97" i="7"/>
  <c r="E97" i="7"/>
  <c r="C97" i="7"/>
  <c r="I89" i="7"/>
  <c r="I96" i="7" s="1"/>
  <c r="F89" i="7"/>
  <c r="I82" i="7"/>
  <c r="F82" i="7"/>
  <c r="I75" i="7"/>
  <c r="F75" i="7"/>
  <c r="I68" i="7"/>
  <c r="F68" i="7"/>
  <c r="I61" i="7"/>
  <c r="H61" i="7"/>
  <c r="F61" i="7"/>
  <c r="I54" i="7"/>
  <c r="F54" i="7"/>
  <c r="I47" i="7"/>
  <c r="F47" i="7"/>
  <c r="I40" i="7"/>
  <c r="F40" i="7"/>
  <c r="I33" i="7"/>
  <c r="F33" i="7"/>
  <c r="D30" i="7"/>
  <c r="G30" i="7" s="1"/>
  <c r="I26" i="7"/>
  <c r="F26" i="7"/>
  <c r="D25" i="7"/>
  <c r="G25" i="7" s="1"/>
  <c r="D24" i="7"/>
  <c r="D31" i="7" s="1"/>
  <c r="D23" i="7"/>
  <c r="G23" i="7" s="1"/>
  <c r="D22" i="7"/>
  <c r="D29" i="7" s="1"/>
  <c r="D21" i="7"/>
  <c r="D28" i="7" s="1"/>
  <c r="I19" i="7"/>
  <c r="F19" i="7"/>
  <c r="G16" i="7"/>
  <c r="G15" i="7"/>
  <c r="I12" i="7"/>
  <c r="F12" i="7"/>
  <c r="D12" i="7"/>
  <c r="C12" i="7"/>
  <c r="I11" i="7"/>
  <c r="F11" i="7"/>
  <c r="I10" i="7"/>
  <c r="I9" i="7"/>
  <c r="F9" i="7"/>
  <c r="D101" i="7" s="1"/>
  <c r="I8" i="7"/>
  <c r="F8" i="7"/>
  <c r="D100" i="7" s="1"/>
  <c r="I7" i="7"/>
  <c r="F7" i="7"/>
  <c r="D99" i="7" s="1"/>
  <c r="I5" i="7"/>
  <c r="E5" i="7"/>
  <c r="D5" i="7"/>
  <c r="C5" i="7"/>
  <c r="I97" i="5"/>
  <c r="F97" i="5"/>
  <c r="E97" i="5"/>
  <c r="C97" i="5"/>
  <c r="I89" i="5"/>
  <c r="F89" i="5"/>
  <c r="I82" i="5"/>
  <c r="F82" i="5"/>
  <c r="I75" i="5"/>
  <c r="F75" i="5"/>
  <c r="I68" i="5"/>
  <c r="F68" i="5"/>
  <c r="I61" i="5"/>
  <c r="H61" i="5"/>
  <c r="F61" i="5"/>
  <c r="I54" i="5"/>
  <c r="F54" i="5"/>
  <c r="I47" i="5"/>
  <c r="F47" i="5"/>
  <c r="I40" i="5"/>
  <c r="F40" i="5"/>
  <c r="I33" i="5"/>
  <c r="F33" i="5"/>
  <c r="I26" i="5"/>
  <c r="F26" i="5"/>
  <c r="D24" i="5"/>
  <c r="D31" i="5" s="1"/>
  <c r="D23" i="5"/>
  <c r="D30" i="5" s="1"/>
  <c r="D22" i="5"/>
  <c r="D29" i="5" s="1"/>
  <c r="D21" i="5"/>
  <c r="I19" i="5"/>
  <c r="F19" i="5"/>
  <c r="D25" i="5"/>
  <c r="G25" i="5" s="1"/>
  <c r="G17" i="5"/>
  <c r="G15" i="5"/>
  <c r="G14" i="5"/>
  <c r="I12" i="5"/>
  <c r="F12" i="5"/>
  <c r="C12" i="5"/>
  <c r="I11" i="5"/>
  <c r="F11" i="5"/>
  <c r="I10" i="5"/>
  <c r="F10" i="5"/>
  <c r="I9" i="5"/>
  <c r="F9" i="5"/>
  <c r="I8" i="5"/>
  <c r="D100" i="5" s="1"/>
  <c r="I7" i="5"/>
  <c r="F7" i="5"/>
  <c r="E5" i="5"/>
  <c r="D5" i="5"/>
  <c r="C5" i="5"/>
  <c r="D96" i="8" l="1"/>
  <c r="D35" i="8"/>
  <c r="G35" i="8" s="1"/>
  <c r="D39" i="8"/>
  <c r="G39" i="8" s="1"/>
  <c r="D26" i="8"/>
  <c r="D38" i="8"/>
  <c r="G31" i="8"/>
  <c r="G26" i="8" s="1"/>
  <c r="F5" i="5"/>
  <c r="D99" i="5"/>
  <c r="D32" i="7"/>
  <c r="D19" i="7"/>
  <c r="D97" i="8"/>
  <c r="D50" i="8"/>
  <c r="G50" i="8" s="1"/>
  <c r="G19" i="8"/>
  <c r="D42" i="8"/>
  <c r="G42" i="8" s="1"/>
  <c r="D44" i="8"/>
  <c r="G44" i="8" s="1"/>
  <c r="D46" i="8"/>
  <c r="G46" i="8" s="1"/>
  <c r="F5" i="7"/>
  <c r="F96" i="7"/>
  <c r="D96" i="7" s="1"/>
  <c r="G12" i="7"/>
  <c r="D97" i="7"/>
  <c r="D103" i="5"/>
  <c r="I96" i="5"/>
  <c r="D102" i="5"/>
  <c r="D101" i="5"/>
  <c r="F96" i="5"/>
  <c r="G29" i="7"/>
  <c r="D36" i="7"/>
  <c r="D35" i="7"/>
  <c r="D26" i="7"/>
  <c r="D38" i="7"/>
  <c r="D37" i="7"/>
  <c r="G22" i="7"/>
  <c r="G12" i="5"/>
  <c r="D32" i="5"/>
  <c r="D39" i="5" s="1"/>
  <c r="D36" i="5"/>
  <c r="G29" i="5"/>
  <c r="D37" i="5"/>
  <c r="G30" i="5"/>
  <c r="D38" i="5"/>
  <c r="G31" i="5"/>
  <c r="D19" i="5"/>
  <c r="I5" i="5"/>
  <c r="D12" i="5"/>
  <c r="G23" i="5"/>
  <c r="D28" i="5"/>
  <c r="G22" i="5"/>
  <c r="G24" i="5"/>
  <c r="G38" i="8" l="1"/>
  <c r="D45" i="8"/>
  <c r="D33" i="8"/>
  <c r="D39" i="7"/>
  <c r="G32" i="7"/>
  <c r="G26" i="7" s="1"/>
  <c r="D46" i="5"/>
  <c r="G46" i="5" s="1"/>
  <c r="G39" i="5"/>
  <c r="D97" i="5"/>
  <c r="D57" i="8"/>
  <c r="G57" i="8" s="1"/>
  <c r="D53" i="8"/>
  <c r="D49" i="8"/>
  <c r="G49" i="8" s="1"/>
  <c r="D51" i="8"/>
  <c r="G51" i="8" s="1"/>
  <c r="G33" i="8"/>
  <c r="D96" i="5"/>
  <c r="G19" i="7"/>
  <c r="G37" i="7"/>
  <c r="D44" i="7"/>
  <c r="D51" i="7" s="1"/>
  <c r="D58" i="7" s="1"/>
  <c r="D42" i="7"/>
  <c r="G36" i="7"/>
  <c r="D43" i="7"/>
  <c r="G19" i="5"/>
  <c r="G37" i="5"/>
  <c r="D44" i="5"/>
  <c r="D53" i="5"/>
  <c r="G26" i="5"/>
  <c r="D35" i="5"/>
  <c r="D26" i="5"/>
  <c r="G38" i="5"/>
  <c r="D45" i="5"/>
  <c r="D43" i="5"/>
  <c r="G36" i="5"/>
  <c r="G45" i="8" l="1"/>
  <c r="D52" i="8"/>
  <c r="D40" i="8"/>
  <c r="D46" i="7"/>
  <c r="G39" i="7"/>
  <c r="G33" i="7" s="1"/>
  <c r="D33" i="7"/>
  <c r="D60" i="5"/>
  <c r="G60" i="5" s="1"/>
  <c r="G53" i="5"/>
  <c r="D60" i="8"/>
  <c r="G60" i="8" s="1"/>
  <c r="D58" i="8"/>
  <c r="G58" i="8" s="1"/>
  <c r="D56" i="8"/>
  <c r="G56" i="8" s="1"/>
  <c r="G40" i="8"/>
  <c r="D64" i="8"/>
  <c r="G64" i="8" s="1"/>
  <c r="D51" i="5"/>
  <c r="G44" i="5"/>
  <c r="D52" i="7"/>
  <c r="G52" i="7" s="1"/>
  <c r="D49" i="7"/>
  <c r="D40" i="7"/>
  <c r="G43" i="7"/>
  <c r="D50" i="7"/>
  <c r="D57" i="7" s="1"/>
  <c r="D65" i="7"/>
  <c r="D72" i="7" s="1"/>
  <c r="D79" i="7" s="1"/>
  <c r="D52" i="5"/>
  <c r="G45" i="5"/>
  <c r="G33" i="5"/>
  <c r="G43" i="5"/>
  <c r="D50" i="5"/>
  <c r="D42" i="5"/>
  <c r="D33" i="5"/>
  <c r="G52" i="8" l="1"/>
  <c r="D59" i="8"/>
  <c r="D47" i="8"/>
  <c r="D67" i="5"/>
  <c r="G67" i="5" s="1"/>
  <c r="D57" i="5"/>
  <c r="G57" i="5" s="1"/>
  <c r="G50" i="5"/>
  <c r="G46" i="7"/>
  <c r="D53" i="7"/>
  <c r="D71" i="8"/>
  <c r="G71" i="8" s="1"/>
  <c r="D65" i="8"/>
  <c r="G65" i="8" s="1"/>
  <c r="G47" i="8"/>
  <c r="D63" i="8"/>
  <c r="G63" i="8" s="1"/>
  <c r="D67" i="8"/>
  <c r="G67" i="8" s="1"/>
  <c r="G40" i="7"/>
  <c r="G40" i="5"/>
  <c r="D58" i="5"/>
  <c r="G51" i="5"/>
  <c r="D64" i="7"/>
  <c r="D56" i="7"/>
  <c r="D86" i="7"/>
  <c r="D59" i="7"/>
  <c r="G59" i="7" s="1"/>
  <c r="D59" i="5"/>
  <c r="G52" i="5"/>
  <c r="G47" i="5" s="1"/>
  <c r="D49" i="5"/>
  <c r="D40" i="5"/>
  <c r="D74" i="5"/>
  <c r="G74" i="5" s="1"/>
  <c r="D64" i="5"/>
  <c r="G59" i="8" l="1"/>
  <c r="D66" i="8"/>
  <c r="D61" i="8" s="1"/>
  <c r="D54" i="8"/>
  <c r="D60" i="7"/>
  <c r="G53" i="7"/>
  <c r="G47" i="7" s="1"/>
  <c r="D47" i="7"/>
  <c r="D74" i="8"/>
  <c r="G74" i="8" s="1"/>
  <c r="D72" i="8"/>
  <c r="G72" i="8" s="1"/>
  <c r="D70" i="8"/>
  <c r="G70" i="8" s="1"/>
  <c r="D78" i="8"/>
  <c r="G78" i="8" s="1"/>
  <c r="G54" i="8"/>
  <c r="G58" i="5"/>
  <c r="D65" i="5"/>
  <c r="D72" i="5" s="1"/>
  <c r="D79" i="5" s="1"/>
  <c r="D66" i="7"/>
  <c r="G66" i="7" s="1"/>
  <c r="D63" i="7"/>
  <c r="D93" i="7"/>
  <c r="D71" i="7"/>
  <c r="D78" i="7" s="1"/>
  <c r="D71" i="5"/>
  <c r="G64" i="5"/>
  <c r="D56" i="5"/>
  <c r="D47" i="5"/>
  <c r="D81" i="5"/>
  <c r="G81" i="5" s="1"/>
  <c r="D66" i="5"/>
  <c r="G59" i="5"/>
  <c r="G54" i="5" s="1"/>
  <c r="G66" i="8" l="1"/>
  <c r="G61" i="8" s="1"/>
  <c r="D73" i="8"/>
  <c r="D78" i="5"/>
  <c r="G71" i="5"/>
  <c r="G60" i="7"/>
  <c r="G54" i="7" s="1"/>
  <c r="D67" i="7"/>
  <c r="D54" i="7"/>
  <c r="D85" i="8"/>
  <c r="G85" i="8" s="1"/>
  <c r="D79" i="8"/>
  <c r="G79" i="8" s="1"/>
  <c r="D81" i="8"/>
  <c r="G81" i="8" s="1"/>
  <c r="D77" i="8"/>
  <c r="G77" i="8" s="1"/>
  <c r="D86" i="5"/>
  <c r="G79" i="5"/>
  <c r="D70" i="7"/>
  <c r="D61" i="7"/>
  <c r="D85" i="7"/>
  <c r="D73" i="7"/>
  <c r="G73" i="7" s="1"/>
  <c r="D63" i="5"/>
  <c r="D54" i="5"/>
  <c r="D73" i="5"/>
  <c r="G66" i="5"/>
  <c r="G61" i="5" s="1"/>
  <c r="D88" i="5"/>
  <c r="D85" i="5"/>
  <c r="G78" i="5"/>
  <c r="G73" i="8" l="1"/>
  <c r="G68" i="8" s="1"/>
  <c r="D80" i="8"/>
  <c r="D68" i="8"/>
  <c r="G67" i="7"/>
  <c r="G61" i="7" s="1"/>
  <c r="D74" i="7"/>
  <c r="D95" i="5"/>
  <c r="G95" i="5" s="1"/>
  <c r="G88" i="5"/>
  <c r="D92" i="8"/>
  <c r="G92" i="8" s="1"/>
  <c r="D86" i="8"/>
  <c r="G86" i="8" s="1"/>
  <c r="D88" i="8"/>
  <c r="D84" i="8"/>
  <c r="G84" i="8" s="1"/>
  <c r="D93" i="5"/>
  <c r="G93" i="5" s="1"/>
  <c r="G86" i="5"/>
  <c r="D92" i="7"/>
  <c r="D68" i="7"/>
  <c r="D77" i="7"/>
  <c r="D80" i="7"/>
  <c r="G80" i="7" s="1"/>
  <c r="G85" i="5"/>
  <c r="D92" i="5"/>
  <c r="G92" i="5" s="1"/>
  <c r="D80" i="5"/>
  <c r="G73" i="5"/>
  <c r="G68" i="5" s="1"/>
  <c r="D70" i="5"/>
  <c r="D61" i="5"/>
  <c r="G80" i="8" l="1"/>
  <c r="G75" i="8" s="1"/>
  <c r="D87" i="8"/>
  <c r="D75" i="8"/>
  <c r="G88" i="8"/>
  <c r="G74" i="7"/>
  <c r="G68" i="7" s="1"/>
  <c r="D81" i="7"/>
  <c r="D93" i="8"/>
  <c r="G93" i="8" s="1"/>
  <c r="D91" i="8"/>
  <c r="G91" i="8" s="1"/>
  <c r="D84" i="7"/>
  <c r="D75" i="7"/>
  <c r="D87" i="7"/>
  <c r="G87" i="7" s="1"/>
  <c r="D87" i="5"/>
  <c r="G80" i="5"/>
  <c r="G75" i="5" s="1"/>
  <c r="D77" i="5"/>
  <c r="D68" i="5"/>
  <c r="G87" i="8" l="1"/>
  <c r="G82" i="8" s="1"/>
  <c r="D94" i="8"/>
  <c r="D82" i="8"/>
  <c r="G95" i="8"/>
  <c r="G81" i="7"/>
  <c r="G75" i="7" s="1"/>
  <c r="D88" i="7"/>
  <c r="D94" i="7"/>
  <c r="G94" i="7" s="1"/>
  <c r="D91" i="7"/>
  <c r="D82" i="7"/>
  <c r="D75" i="5"/>
  <c r="D84" i="5"/>
  <c r="D94" i="5"/>
  <c r="G94" i="5" s="1"/>
  <c r="G89" i="5" s="1"/>
  <c r="G87" i="5"/>
  <c r="G82" i="5" s="1"/>
  <c r="G89" i="8" l="1"/>
  <c r="G96" i="8" s="1"/>
  <c r="D89" i="8"/>
  <c r="D95" i="7"/>
  <c r="G95" i="7" s="1"/>
  <c r="G88" i="7"/>
  <c r="G82" i="7" s="1"/>
  <c r="G89" i="7"/>
  <c r="G96" i="7" s="1"/>
  <c r="D89" i="7"/>
  <c r="G96" i="5"/>
  <c r="D91" i="5"/>
  <c r="D89" i="5" s="1"/>
  <c r="D82" i="5"/>
</calcChain>
</file>

<file path=xl/sharedStrings.xml><?xml version="1.0" encoding="utf-8"?>
<sst xmlns="http://schemas.openxmlformats.org/spreadsheetml/2006/main" count="359" uniqueCount="52">
  <si>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</si>
  <si>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</si>
  <si>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</si>
  <si>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</si>
  <si>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</si>
  <si>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</si>
  <si>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</si>
  <si>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</si>
  <si>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</si>
  <si>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</si>
  <si>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</si>
  <si>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</si>
  <si>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гашение</t>
  </si>
  <si>
    <t>дата</t>
  </si>
  <si>
    <t>сумма</t>
  </si>
  <si>
    <t>начисление процентов</t>
  </si>
  <si>
    <t>Сумма задолженности</t>
  </si>
  <si>
    <t>в том числе</t>
  </si>
  <si>
    <t>процентная ставка</t>
  </si>
  <si>
    <t>кредиты банка</t>
  </si>
  <si>
    <t>25.12.2019</t>
  </si>
  <si>
    <t xml:space="preserve">Привлечение кредита </t>
  </si>
  <si>
    <t>всего на 2019 г.</t>
  </si>
  <si>
    <t>бюджетный кредит, 119 бк</t>
  </si>
  <si>
    <t>Сумма привлечения</t>
  </si>
  <si>
    <t>бюджетный кредит,141 бк</t>
  </si>
  <si>
    <t>бюджетный кредит, 112 бк</t>
  </si>
  <si>
    <t>13.04.021</t>
  </si>
  <si>
    <t>15.06.2021</t>
  </si>
  <si>
    <t>17.09.2021.</t>
  </si>
  <si>
    <t>17.08.2021</t>
  </si>
  <si>
    <t>31.10.2021</t>
  </si>
  <si>
    <t>17.09.2021</t>
  </si>
  <si>
    <t>24.11.2021</t>
  </si>
  <si>
    <t>15.12.2021</t>
  </si>
  <si>
    <t>Расчет расходов по обслуживанию муниципального долга  Александровского района в 2022году</t>
  </si>
  <si>
    <t>задолженность на 01.01.2022г.</t>
  </si>
  <si>
    <t>30.04.2022</t>
  </si>
  <si>
    <t>20.06.2021</t>
  </si>
  <si>
    <t>31.05.2021</t>
  </si>
  <si>
    <t>30.06.2021</t>
  </si>
  <si>
    <t>31.09.2021.</t>
  </si>
  <si>
    <t xml:space="preserve"> кредит</t>
  </si>
  <si>
    <t>Расчет расходов по обслуживанию муниципального долга  Александровского района в 2023 году</t>
  </si>
  <si>
    <t>25.11.2023</t>
  </si>
  <si>
    <t>Расчет расходов по обслуживанию муниципального долга  Александровского района в 2024 году</t>
  </si>
  <si>
    <t>задолженность на 01.01.2023г.</t>
  </si>
  <si>
    <t>задолженность на 01.01.2024г.</t>
  </si>
  <si>
    <t>бюджетный кредит</t>
  </si>
  <si>
    <t>всего на 2022 г.</t>
  </si>
  <si>
    <t>всего на 2024 г.</t>
  </si>
  <si>
    <t>Предусмотрено в бюджете 1840,0 тыс. рублей, остальные расходы на обслуживание мунциипального долга предусмотрены в условно утвержденных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</si>
</sst>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4" fontId="2" fillId="2" borderId="1" xfId="0" applyNumberFormat="1" applyFont="1" applyFill="1" applyBorder="1"/>
    <xf numFmtId="16" fontId="2" fillId="2" borderId="1" xfId="0" applyNumberFormat="1" applyFont="1" applyFill="1" applyBorder="1"/>
    <xf numFmtId="164" fontId="2" fillId="2" borderId="1" xfId="0" applyNumberFormat="1" applyFont="1" applyFill="1" applyBorder="1"/>
    <xf numFmtId="4" fontId="1" fillId="2" borderId="1" xfId="0" applyNumberFormat="1" applyFont="1" applyFill="1" applyBorder="1"/>
    <xf numFmtId="16" fontId="1" fillId="2" borderId="1" xfId="0" applyNumberFormat="1" applyFont="1" applyFill="1" applyBorder="1"/>
    <xf numFmtId="164" fontId="1" fillId="2" borderId="1" xfId="0" applyNumberFormat="1" applyFont="1" applyFill="1" applyBorder="1"/>
    <xf numFmtId="0" fontId="1" fillId="2" borderId="1" xfId="0" applyFont="1" applyFill="1" applyBorder="1"/>
    <xf numFmtId="49" fontId="1" fillId="2" borderId="1" xfId="0" applyNumberFormat="1" applyFont="1" applyFill="1" applyBorder="1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left" vertical="top"/>
    </xf>
    <xf numFmtId="0" fontId="2" fillId="2" borderId="0" xfId="0" applyFont="1" applyFill="1"/>
    <xf numFmtId="14" fontId="1" fillId="2" borderId="0" xfId="0" applyNumberFormat="1" applyFont="1" applyFill="1"/>
    <xf numFmtId="0" fontId="3" fillId="2" borderId="0" xfId="0" applyFont="1" applyFill="1"/>
    <xf numFmtId="4" fontId="1" fillId="2" borderId="0" xfId="0" applyNumberFormat="1" applyFont="1" applyFill="1"/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/>
    </xf>
    <xf numFmtId="16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0" fontId="0" fillId="2" borderId="7" xfId="0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abSelected="1" view="pageBreakPreview" zoomScale="60" zoomScaleNormal="100" workbookViewId="0">
      <selection activeCell="A53" sqref="A53"/>
    </sheetView>
  </sheetViews>
  <sheetFormatPr defaultRowHeight="15.75" x14ac:dyDescent="0.25"/>
  <cols>
    <col min="1" max="1" width="34.5703125" style="1" customWidth="1"/>
    <col min="2" max="2" width="11.5703125" style="1" customWidth="1"/>
    <col min="3" max="3" width="14" style="1" hidden="1" customWidth="1"/>
    <col min="4" max="4" width="18" style="1" customWidth="1"/>
    <col min="5" max="5" width="12.140625" style="1" customWidth="1"/>
    <col min="6" max="6" width="15.7109375" style="1" customWidth="1"/>
    <col min="7" max="7" width="17.5703125" style="24" customWidth="1"/>
    <col min="8" max="8" width="13.42578125" style="1" customWidth="1"/>
    <col min="9" max="9" width="18.7109375" style="1" customWidth="1"/>
    <col min="10" max="16384" width="9.140625" style="1"/>
  </cols>
  <sheetData>
    <row r="1" spans="1:9" ht="36.75" customHeight="1" x14ac:dyDescent="0.25">
      <c r="A1" s="47" t="s">
        <v>35</v>
      </c>
      <c r="B1" s="47"/>
      <c r="C1" s="47"/>
      <c r="D1" s="47"/>
      <c r="E1" s="47"/>
      <c r="F1" s="47"/>
      <c r="G1" s="47"/>
      <c r="H1" s="47"/>
      <c r="I1" s="47"/>
    </row>
    <row r="2" spans="1:9" ht="31.5" x14ac:dyDescent="0.25">
      <c r="A2" s="48"/>
      <c r="B2" s="49" t="s">
        <v>18</v>
      </c>
      <c r="C2" s="28" t="s">
        <v>24</v>
      </c>
      <c r="D2" s="48" t="s">
        <v>16</v>
      </c>
      <c r="E2" s="48" t="s">
        <v>12</v>
      </c>
      <c r="F2" s="48"/>
      <c r="G2" s="51" t="s">
        <v>15</v>
      </c>
      <c r="H2" s="52" t="s">
        <v>21</v>
      </c>
      <c r="I2" s="53"/>
    </row>
    <row r="3" spans="1:9" x14ac:dyDescent="0.25">
      <c r="A3" s="48"/>
      <c r="B3" s="50"/>
      <c r="C3" s="29"/>
      <c r="D3" s="48"/>
      <c r="E3" s="2" t="s">
        <v>13</v>
      </c>
      <c r="F3" s="2" t="s">
        <v>14</v>
      </c>
      <c r="G3" s="51"/>
      <c r="H3" s="2" t="s">
        <v>13</v>
      </c>
      <c r="I3" s="2" t="s">
        <v>14</v>
      </c>
    </row>
    <row r="4" spans="1:9" x14ac:dyDescent="0.25">
      <c r="A4" s="26"/>
      <c r="B4" s="29"/>
      <c r="C4" s="29"/>
      <c r="D4" s="26"/>
      <c r="E4" s="2"/>
      <c r="F4" s="2"/>
      <c r="G4" s="27"/>
      <c r="H4" s="2"/>
      <c r="I4" s="2"/>
    </row>
    <row r="5" spans="1:9" s="21" customFormat="1" ht="36" customHeight="1" x14ac:dyDescent="0.25">
      <c r="A5" s="3" t="s">
        <v>36</v>
      </c>
      <c r="B5" s="3"/>
      <c r="C5" s="3">
        <f>SUM(C7:C11)</f>
        <v>34430</v>
      </c>
      <c r="D5" s="4">
        <f>SUM(D7:D11)</f>
        <v>32780</v>
      </c>
      <c r="E5" s="5">
        <f>SUM(E7:E10)</f>
        <v>11950</v>
      </c>
      <c r="F5" s="4">
        <f>SUM(F7:F11)</f>
        <v>11950</v>
      </c>
      <c r="G5" s="4"/>
      <c r="H5" s="6"/>
      <c r="I5" s="6">
        <f>SUM(I7:I11)</f>
        <v>11950</v>
      </c>
    </row>
    <row r="6" spans="1:9" ht="15.75" customHeight="1" x14ac:dyDescent="0.25">
      <c r="A6" s="7" t="s">
        <v>17</v>
      </c>
      <c r="B6" s="7"/>
      <c r="C6" s="7"/>
      <c r="D6" s="27"/>
      <c r="E6" s="2"/>
      <c r="F6" s="2"/>
      <c r="G6" s="27"/>
      <c r="H6" s="26"/>
      <c r="I6" s="2"/>
    </row>
    <row r="7" spans="1:9" x14ac:dyDescent="0.25">
      <c r="A7" s="7" t="s">
        <v>48</v>
      </c>
      <c r="B7" s="18">
        <v>7.25</v>
      </c>
      <c r="C7" s="7">
        <v>7000</v>
      </c>
      <c r="D7" s="27"/>
      <c r="E7" s="2"/>
      <c r="F7" s="25">
        <f>SUM(F14,F21,F28,F35,F42,F49,F56,F63,F70,F77,F84,F91)</f>
        <v>0</v>
      </c>
      <c r="G7" s="27"/>
      <c r="H7" s="26"/>
      <c r="I7" s="25">
        <f>SUM(I14,I21,I28,I35,I42,I49,I56,I63,I70,I77,I84,I91)</f>
        <v>11950</v>
      </c>
    </row>
    <row r="8" spans="1:9" x14ac:dyDescent="0.25">
      <c r="A8" s="7" t="s">
        <v>25</v>
      </c>
      <c r="B8" s="18">
        <v>6.25</v>
      </c>
      <c r="C8" s="7">
        <v>5500</v>
      </c>
      <c r="D8" s="27">
        <v>3000</v>
      </c>
      <c r="E8" s="2">
        <v>3000</v>
      </c>
      <c r="F8" s="25">
        <f>SUM(F15,F22,F29,F36,F43,F50,F57,F64,F71,F78,F85,F92)</f>
        <v>3000</v>
      </c>
      <c r="G8" s="27"/>
      <c r="H8" s="26"/>
      <c r="I8" s="25">
        <f t="shared" ref="I8:I11" si="0">SUM(I15,I22,I29,I36,I43,I50,I57,I64,I71,I78,I85,I92)</f>
        <v>0</v>
      </c>
    </row>
    <row r="9" spans="1:9" x14ac:dyDescent="0.25">
      <c r="A9" s="7" t="s">
        <v>23</v>
      </c>
      <c r="B9" s="18">
        <v>7</v>
      </c>
      <c r="C9" s="7">
        <v>12900</v>
      </c>
      <c r="D9" s="27">
        <v>6950</v>
      </c>
      <c r="E9" s="2">
        <v>6950</v>
      </c>
      <c r="F9" s="25">
        <f t="shared" ref="F9:F11" si="1">SUM(F16,F23,F30,F37,F44,F51,F58,F65,F72,F79,F86,F93)</f>
        <v>6950</v>
      </c>
      <c r="G9" s="27"/>
      <c r="H9" s="26"/>
      <c r="I9" s="25">
        <f t="shared" si="0"/>
        <v>0</v>
      </c>
    </row>
    <row r="10" spans="1:9" x14ac:dyDescent="0.25">
      <c r="A10" s="7" t="s">
        <v>26</v>
      </c>
      <c r="B10" s="18">
        <v>4.25</v>
      </c>
      <c r="C10" s="7"/>
      <c r="D10" s="27">
        <v>12930</v>
      </c>
      <c r="E10" s="2">
        <v>2000</v>
      </c>
      <c r="F10" s="25">
        <f t="shared" si="1"/>
        <v>2000</v>
      </c>
      <c r="G10" s="27"/>
      <c r="H10" s="26"/>
      <c r="I10" s="25">
        <f t="shared" si="0"/>
        <v>0</v>
      </c>
    </row>
    <row r="11" spans="1:9" ht="15.75" customHeight="1" x14ac:dyDescent="0.25">
      <c r="A11" s="7" t="s">
        <v>19</v>
      </c>
      <c r="B11" s="7">
        <v>7.25</v>
      </c>
      <c r="C11" s="7">
        <v>9030</v>
      </c>
      <c r="D11" s="27">
        <v>9900</v>
      </c>
      <c r="E11" s="2"/>
      <c r="F11" s="25">
        <f t="shared" si="1"/>
        <v>0</v>
      </c>
      <c r="G11" s="27"/>
      <c r="H11" s="26"/>
      <c r="I11" s="25">
        <f t="shared" si="0"/>
        <v>0</v>
      </c>
    </row>
    <row r="12" spans="1:9" s="21" customFormat="1" x14ac:dyDescent="0.25">
      <c r="A12" s="8" t="s">
        <v>0</v>
      </c>
      <c r="B12" s="8"/>
      <c r="C12" s="20">
        <f>SUM(C14:C18)</f>
        <v>0</v>
      </c>
      <c r="D12" s="9">
        <f>SUM(D14:D18)</f>
        <v>32780</v>
      </c>
      <c r="E12" s="10"/>
      <c r="F12" s="9">
        <f>SUM(F14:F18)</f>
        <v>0</v>
      </c>
      <c r="G12" s="9">
        <f>SUM(G14:G18)</f>
        <v>164875.4109589041</v>
      </c>
      <c r="H12" s="11"/>
      <c r="I12" s="9">
        <f>SUM(I14:I18)</f>
        <v>0</v>
      </c>
    </row>
    <row r="13" spans="1:9" x14ac:dyDescent="0.25">
      <c r="A13" s="7" t="s">
        <v>17</v>
      </c>
      <c r="B13" s="18"/>
      <c r="C13" s="7"/>
      <c r="D13" s="12"/>
      <c r="E13" s="13"/>
      <c r="F13" s="12"/>
      <c r="G13" s="27"/>
      <c r="H13" s="14"/>
      <c r="I13" s="15"/>
    </row>
    <row r="14" spans="1:9" x14ac:dyDescent="0.25">
      <c r="A14" s="7" t="s">
        <v>48</v>
      </c>
      <c r="B14" s="18">
        <v>7.25</v>
      </c>
      <c r="C14" s="19"/>
      <c r="D14" s="12"/>
      <c r="E14" s="13"/>
      <c r="F14" s="12"/>
      <c r="G14" s="27">
        <f>D14*B14/365*31/100*1000</f>
        <v>0</v>
      </c>
      <c r="H14" s="14"/>
      <c r="I14" s="15"/>
    </row>
    <row r="15" spans="1:9" x14ac:dyDescent="0.25">
      <c r="A15" s="7" t="s">
        <v>25</v>
      </c>
      <c r="B15" s="18">
        <v>6.25</v>
      </c>
      <c r="C15" s="19"/>
      <c r="D15" s="12">
        <v>3000</v>
      </c>
      <c r="E15" s="13"/>
      <c r="F15" s="12"/>
      <c r="G15" s="27">
        <f>D15*B15/365*31*1000/100</f>
        <v>15924.657534246573</v>
      </c>
      <c r="H15" s="14"/>
      <c r="I15" s="15"/>
    </row>
    <row r="16" spans="1:9" x14ac:dyDescent="0.25">
      <c r="A16" s="7" t="s">
        <v>23</v>
      </c>
      <c r="B16" s="18">
        <v>7</v>
      </c>
      <c r="C16" s="19"/>
      <c r="D16" s="12">
        <v>6950</v>
      </c>
      <c r="E16" s="13"/>
      <c r="F16" s="12"/>
      <c r="G16" s="27">
        <f>D16*B16/365*31*1000/100</f>
        <v>41319.178082191778</v>
      </c>
      <c r="H16" s="14"/>
      <c r="I16" s="15"/>
    </row>
    <row r="17" spans="1:9" x14ac:dyDescent="0.25">
      <c r="A17" s="7" t="s">
        <v>26</v>
      </c>
      <c r="B17" s="7">
        <v>4.25</v>
      </c>
      <c r="C17" s="19"/>
      <c r="D17" s="12">
        <v>12930</v>
      </c>
      <c r="E17" s="13"/>
      <c r="F17" s="12"/>
      <c r="G17" s="27">
        <f>D17*B17/365*31*1000/100</f>
        <v>46671.986301369863</v>
      </c>
      <c r="H17" s="14"/>
      <c r="I17" s="15"/>
    </row>
    <row r="18" spans="1:9" x14ac:dyDescent="0.25">
      <c r="A18" s="7" t="s">
        <v>19</v>
      </c>
      <c r="B18" s="7">
        <v>7.25</v>
      </c>
      <c r="C18" s="19"/>
      <c r="D18" s="12">
        <v>9900</v>
      </c>
      <c r="E18" s="13"/>
      <c r="F18" s="12"/>
      <c r="G18" s="27">
        <f>D18*B18/365*31*1000/100</f>
        <v>60959.589041095896</v>
      </c>
      <c r="H18" s="14"/>
      <c r="I18" s="15"/>
    </row>
    <row r="19" spans="1:9" s="21" customFormat="1" x14ac:dyDescent="0.25">
      <c r="A19" s="8" t="s">
        <v>1</v>
      </c>
      <c r="B19" s="8"/>
      <c r="C19" s="8"/>
      <c r="D19" s="9">
        <f>SUM(D21:D25)</f>
        <v>32780</v>
      </c>
      <c r="E19" s="10"/>
      <c r="F19" s="9">
        <f t="shared" ref="F19" si="2">SUM(F22:F25)</f>
        <v>400</v>
      </c>
      <c r="G19" s="9">
        <f>SUM(G21:G25)</f>
        <v>148919.72602739726</v>
      </c>
      <c r="H19" s="11"/>
      <c r="I19" s="9">
        <f>SUM(I22:I25)</f>
        <v>0</v>
      </c>
    </row>
    <row r="20" spans="1:9" s="21" customFormat="1" x14ac:dyDescent="0.25">
      <c r="A20" s="7" t="s">
        <v>17</v>
      </c>
      <c r="B20" s="8"/>
      <c r="C20" s="8"/>
      <c r="D20" s="12"/>
      <c r="E20" s="10"/>
      <c r="F20" s="9"/>
      <c r="G20" s="9"/>
      <c r="H20" s="11"/>
      <c r="I20" s="9"/>
    </row>
    <row r="21" spans="1:9" s="21" customFormat="1" x14ac:dyDescent="0.25">
      <c r="A21" s="7" t="s">
        <v>48</v>
      </c>
      <c r="B21" s="18">
        <v>7.25</v>
      </c>
      <c r="C21" s="8"/>
      <c r="D21" s="12">
        <f>D14-F14+I14</f>
        <v>0</v>
      </c>
      <c r="E21" s="13"/>
      <c r="F21" s="12"/>
      <c r="G21" s="12"/>
      <c r="H21" s="14"/>
      <c r="I21" s="9"/>
    </row>
    <row r="22" spans="1:9" x14ac:dyDescent="0.25">
      <c r="A22" s="7" t="s">
        <v>25</v>
      </c>
      <c r="B22" s="18">
        <v>6.25</v>
      </c>
      <c r="C22" s="7"/>
      <c r="D22" s="12">
        <f t="shared" ref="D22:D25" si="3">D15-F15+I15</f>
        <v>3000</v>
      </c>
      <c r="E22" s="16"/>
      <c r="F22" s="12"/>
      <c r="G22" s="27">
        <f>D22*B22*28/365/100*1000</f>
        <v>14383.561643835616</v>
      </c>
      <c r="H22" s="14"/>
      <c r="I22" s="15"/>
    </row>
    <row r="23" spans="1:9" x14ac:dyDescent="0.25">
      <c r="A23" s="7" t="s">
        <v>23</v>
      </c>
      <c r="B23" s="18">
        <v>7</v>
      </c>
      <c r="C23" s="7"/>
      <c r="D23" s="12">
        <f t="shared" si="3"/>
        <v>6950</v>
      </c>
      <c r="E23" s="16"/>
      <c r="F23" s="12">
        <v>400</v>
      </c>
      <c r="G23" s="27">
        <f t="shared" ref="G23:G25" si="4">D23*B23*28/365/100*1000</f>
        <v>37320.547945205486</v>
      </c>
      <c r="H23" s="14"/>
      <c r="I23" s="15"/>
    </row>
    <row r="24" spans="1:9" x14ac:dyDescent="0.25">
      <c r="A24" s="7" t="s">
        <v>26</v>
      </c>
      <c r="B24" s="18">
        <v>4.25</v>
      </c>
      <c r="C24" s="7"/>
      <c r="D24" s="12">
        <f t="shared" si="3"/>
        <v>12930</v>
      </c>
      <c r="E24" s="16"/>
      <c r="F24" s="12"/>
      <c r="G24" s="27">
        <f t="shared" si="4"/>
        <v>42155.342465753427</v>
      </c>
      <c r="H24" s="14"/>
      <c r="I24" s="15"/>
    </row>
    <row r="25" spans="1:9" x14ac:dyDescent="0.25">
      <c r="A25" s="7" t="s">
        <v>19</v>
      </c>
      <c r="B25" s="7">
        <v>7.25</v>
      </c>
      <c r="C25" s="7"/>
      <c r="D25" s="12">
        <f t="shared" si="3"/>
        <v>9900</v>
      </c>
      <c r="E25" s="16"/>
      <c r="F25" s="12"/>
      <c r="G25" s="27">
        <f t="shared" si="4"/>
        <v>55060.273972602736</v>
      </c>
      <c r="H25" s="14"/>
      <c r="I25" s="15"/>
    </row>
    <row r="26" spans="1:9" s="21" customFormat="1" x14ac:dyDescent="0.25">
      <c r="A26" s="8" t="s">
        <v>2</v>
      </c>
      <c r="B26" s="8"/>
      <c r="C26" s="8"/>
      <c r="D26" s="9">
        <f>SUM(D28:D32)</f>
        <v>32380</v>
      </c>
      <c r="E26" s="10"/>
      <c r="F26" s="9">
        <f t="shared" ref="F26" si="5">SUM(F27:F32)</f>
        <v>1500</v>
      </c>
      <c r="G26" s="9">
        <f>SUM(G28:G32)</f>
        <v>104616.50972602741</v>
      </c>
      <c r="H26" s="11"/>
      <c r="I26" s="9">
        <f>SUM(I27:I32)</f>
        <v>0</v>
      </c>
    </row>
    <row r="27" spans="1:9" x14ac:dyDescent="0.25">
      <c r="A27" s="7" t="s">
        <v>17</v>
      </c>
      <c r="B27" s="7">
        <v>7.25</v>
      </c>
      <c r="C27" s="7"/>
      <c r="D27" s="12"/>
      <c r="E27" s="16"/>
      <c r="F27" s="12"/>
      <c r="G27" s="27"/>
      <c r="H27" s="14"/>
      <c r="I27" s="15"/>
    </row>
    <row r="28" spans="1:9" x14ac:dyDescent="0.25">
      <c r="A28" s="7" t="s">
        <v>48</v>
      </c>
      <c r="B28" s="18">
        <v>7.25</v>
      </c>
      <c r="C28" s="7"/>
      <c r="D28" s="12">
        <f>D21-F21+I21</f>
        <v>0</v>
      </c>
      <c r="E28" s="16"/>
      <c r="F28" s="12"/>
      <c r="G28" s="27">
        <v>3078.77</v>
      </c>
      <c r="H28" s="14"/>
      <c r="I28" s="15"/>
    </row>
    <row r="29" spans="1:9" x14ac:dyDescent="0.25">
      <c r="A29" s="7" t="s">
        <v>25</v>
      </c>
      <c r="B29" s="18">
        <v>6.25</v>
      </c>
      <c r="C29" s="7"/>
      <c r="D29" s="12">
        <f t="shared" ref="D29:D32" si="6">D22-F22+I22</f>
        <v>3000</v>
      </c>
      <c r="E29" s="16"/>
      <c r="F29" s="12"/>
      <c r="G29" s="27">
        <f>D29*B29/365*31*1000/100</f>
        <v>15924.657534246573</v>
      </c>
      <c r="H29" s="14"/>
      <c r="I29" s="15"/>
    </row>
    <row r="30" spans="1:9" x14ac:dyDescent="0.25">
      <c r="A30" s="7" t="s">
        <v>23</v>
      </c>
      <c r="B30" s="18">
        <v>7</v>
      </c>
      <c r="C30" s="7"/>
      <c r="D30" s="12">
        <f>D23-F23+I23</f>
        <v>6550</v>
      </c>
      <c r="E30" s="16"/>
      <c r="F30" s="12">
        <v>1500</v>
      </c>
      <c r="G30" s="27">
        <f>D30*B30*31/365/100*1000</f>
        <v>38941.095890410965</v>
      </c>
      <c r="H30" s="14"/>
      <c r="I30" s="15"/>
    </row>
    <row r="31" spans="1:9" x14ac:dyDescent="0.25">
      <c r="A31" s="7" t="s">
        <v>26</v>
      </c>
      <c r="B31" s="18">
        <v>4.25</v>
      </c>
      <c r="C31" s="7"/>
      <c r="D31" s="12">
        <f t="shared" si="6"/>
        <v>12930</v>
      </c>
      <c r="E31" s="16"/>
      <c r="F31" s="12"/>
      <c r="G31" s="27">
        <f>D31*B31*31/365/100*1000</f>
        <v>46671.986301369863</v>
      </c>
      <c r="H31" s="14"/>
      <c r="I31" s="15"/>
    </row>
    <row r="32" spans="1:9" x14ac:dyDescent="0.25">
      <c r="A32" s="7" t="s">
        <v>19</v>
      </c>
      <c r="B32" s="7">
        <v>7.25</v>
      </c>
      <c r="C32" s="7"/>
      <c r="D32" s="12">
        <f t="shared" si="6"/>
        <v>9900</v>
      </c>
      <c r="E32" s="16"/>
      <c r="F32" s="12"/>
      <c r="G32" s="27"/>
      <c r="H32" s="14"/>
      <c r="I32" s="15"/>
    </row>
    <row r="33" spans="1:9" s="21" customFormat="1" x14ac:dyDescent="0.25">
      <c r="A33" s="8" t="s">
        <v>3</v>
      </c>
      <c r="B33" s="8"/>
      <c r="C33" s="8"/>
      <c r="D33" s="9">
        <f>SUM(D35:D39)</f>
        <v>30880</v>
      </c>
      <c r="E33" s="10"/>
      <c r="F33" s="9">
        <f t="shared" ref="F33" si="7">SUM(F36:F39)</f>
        <v>1500</v>
      </c>
      <c r="G33" s="9">
        <f>SUM(G35:G39)</f>
        <v>149916.44246575341</v>
      </c>
      <c r="H33" s="11"/>
      <c r="I33" s="9">
        <f>SUM(I36:I39)</f>
        <v>0</v>
      </c>
    </row>
    <row r="34" spans="1:9" s="21" customFormat="1" x14ac:dyDescent="0.25">
      <c r="A34" s="7" t="s">
        <v>17</v>
      </c>
      <c r="B34" s="8"/>
      <c r="C34" s="8"/>
      <c r="D34" s="12"/>
      <c r="E34" s="10"/>
      <c r="F34" s="9"/>
      <c r="G34" s="9"/>
      <c r="H34" s="11"/>
      <c r="I34" s="9"/>
    </row>
    <row r="35" spans="1:9" s="21" customFormat="1" x14ac:dyDescent="0.25">
      <c r="A35" s="7" t="s">
        <v>48</v>
      </c>
      <c r="B35" s="18">
        <v>7.25</v>
      </c>
      <c r="C35" s="8"/>
      <c r="D35" s="12">
        <f>D28-F28+I28</f>
        <v>0</v>
      </c>
      <c r="E35" s="13"/>
      <c r="F35" s="12"/>
      <c r="G35" s="12">
        <v>1291.0999999999999</v>
      </c>
      <c r="H35" s="14"/>
      <c r="I35" s="12"/>
    </row>
    <row r="36" spans="1:9" x14ac:dyDescent="0.25">
      <c r="A36" s="7" t="s">
        <v>25</v>
      </c>
      <c r="B36" s="18">
        <v>6.25</v>
      </c>
      <c r="C36" s="7"/>
      <c r="D36" s="12">
        <f t="shared" ref="D36:D39" si="8">D29-F29+I29</f>
        <v>3000</v>
      </c>
      <c r="E36" s="16"/>
      <c r="F36" s="12"/>
      <c r="G36" s="27">
        <f>D36*B36/365*30*1000/100</f>
        <v>15410.958904109588</v>
      </c>
      <c r="H36" s="14"/>
      <c r="I36" s="15"/>
    </row>
    <row r="37" spans="1:9" x14ac:dyDescent="0.25">
      <c r="A37" s="7" t="s">
        <v>23</v>
      </c>
      <c r="B37" s="18">
        <v>7</v>
      </c>
      <c r="C37" s="7"/>
      <c r="D37" s="12">
        <f t="shared" si="8"/>
        <v>5050</v>
      </c>
      <c r="E37" s="16" t="s">
        <v>37</v>
      </c>
      <c r="F37" s="12">
        <v>1500</v>
      </c>
      <c r="G37" s="27">
        <f>D37*B37*30/365/100*1000</f>
        <v>29054.794520547945</v>
      </c>
      <c r="H37" s="14"/>
      <c r="I37" s="15"/>
    </row>
    <row r="38" spans="1:9" x14ac:dyDescent="0.25">
      <c r="A38" s="7" t="s">
        <v>26</v>
      </c>
      <c r="B38" s="18">
        <v>4.25</v>
      </c>
      <c r="C38" s="7"/>
      <c r="D38" s="12">
        <f t="shared" si="8"/>
        <v>12930</v>
      </c>
      <c r="E38" s="16"/>
      <c r="F38" s="12"/>
      <c r="G38" s="27">
        <f>D38*B38*30/365/100*1000</f>
        <v>45166.438356164377</v>
      </c>
      <c r="H38" s="14"/>
      <c r="I38" s="15"/>
    </row>
    <row r="39" spans="1:9" x14ac:dyDescent="0.25">
      <c r="A39" s="7" t="s">
        <v>19</v>
      </c>
      <c r="B39" s="7">
        <v>7.25</v>
      </c>
      <c r="C39" s="7"/>
      <c r="D39" s="12">
        <f t="shared" si="8"/>
        <v>9900</v>
      </c>
      <c r="E39" s="16"/>
      <c r="F39" s="12"/>
      <c r="G39" s="27">
        <f>D39*B39*30/365/100*1000</f>
        <v>58993.150684931505</v>
      </c>
      <c r="H39" s="14"/>
      <c r="I39" s="15"/>
    </row>
    <row r="40" spans="1:9" s="21" customFormat="1" x14ac:dyDescent="0.25">
      <c r="A40" s="8" t="s">
        <v>4</v>
      </c>
      <c r="B40" s="8"/>
      <c r="C40" s="8"/>
      <c r="D40" s="9">
        <f>SUM(D42:D46)</f>
        <v>29380</v>
      </c>
      <c r="E40" s="10"/>
      <c r="F40" s="9">
        <f t="shared" ref="F40" si="9">SUM(F41:F46)</f>
        <v>1500</v>
      </c>
      <c r="G40" s="9">
        <f>SUM(G42:G46)</f>
        <v>143980.89041095891</v>
      </c>
      <c r="H40" s="11"/>
      <c r="I40" s="9">
        <f>SUM(I41:I46)</f>
        <v>0</v>
      </c>
    </row>
    <row r="41" spans="1:9" x14ac:dyDescent="0.25">
      <c r="A41" s="7" t="s">
        <v>17</v>
      </c>
      <c r="B41" s="7"/>
      <c r="C41" s="7"/>
      <c r="D41" s="12"/>
      <c r="E41" s="16"/>
      <c r="F41" s="12"/>
      <c r="G41" s="27"/>
      <c r="H41" s="14"/>
      <c r="I41" s="15"/>
    </row>
    <row r="42" spans="1:9" x14ac:dyDescent="0.25">
      <c r="A42" s="7" t="s">
        <v>48</v>
      </c>
      <c r="B42" s="18">
        <v>7.25</v>
      </c>
      <c r="C42" s="7"/>
      <c r="D42" s="12">
        <f>D35-F35+I35</f>
        <v>0</v>
      </c>
      <c r="E42" s="16"/>
      <c r="F42" s="12"/>
      <c r="G42" s="27"/>
      <c r="H42" s="14"/>
      <c r="I42" s="15"/>
    </row>
    <row r="43" spans="1:9" x14ac:dyDescent="0.25">
      <c r="A43" s="7" t="s">
        <v>25</v>
      </c>
      <c r="B43" s="18">
        <v>6.25</v>
      </c>
      <c r="C43" s="7"/>
      <c r="D43" s="12">
        <f t="shared" ref="D43:D46" si="10">D36-F36+I36</f>
        <v>3000</v>
      </c>
      <c r="E43" s="16"/>
      <c r="F43" s="12"/>
      <c r="G43" s="27">
        <f>D43*B43/365*31*1000/100</f>
        <v>15924.657534246573</v>
      </c>
      <c r="H43" s="14"/>
      <c r="I43" s="15"/>
    </row>
    <row r="44" spans="1:9" x14ac:dyDescent="0.25">
      <c r="A44" s="7" t="s">
        <v>23</v>
      </c>
      <c r="B44" s="18">
        <v>7</v>
      </c>
      <c r="C44" s="7"/>
      <c r="D44" s="12">
        <f t="shared" si="10"/>
        <v>3550</v>
      </c>
      <c r="E44" s="16" t="s">
        <v>39</v>
      </c>
      <c r="F44" s="12">
        <v>1500</v>
      </c>
      <c r="G44" s="27">
        <f>D44*B44*30/365/100*1000</f>
        <v>20424.657534246577</v>
      </c>
      <c r="H44" s="14"/>
      <c r="I44" s="15"/>
    </row>
    <row r="45" spans="1:9" x14ac:dyDescent="0.25">
      <c r="A45" s="7" t="s">
        <v>26</v>
      </c>
      <c r="B45" s="18">
        <v>4.25</v>
      </c>
      <c r="C45" s="7"/>
      <c r="D45" s="12">
        <f t="shared" si="10"/>
        <v>12930</v>
      </c>
      <c r="E45" s="16"/>
      <c r="F45" s="12"/>
      <c r="G45" s="27">
        <f>D45*B45*31/365/100*1000</f>
        <v>46671.986301369863</v>
      </c>
      <c r="H45" s="14"/>
      <c r="I45" s="15"/>
    </row>
    <row r="46" spans="1:9" x14ac:dyDescent="0.25">
      <c r="A46" s="7" t="s">
        <v>19</v>
      </c>
      <c r="B46" s="7">
        <v>7.25</v>
      </c>
      <c r="C46" s="7"/>
      <c r="D46" s="12">
        <f t="shared" si="10"/>
        <v>9900</v>
      </c>
      <c r="E46" s="16"/>
      <c r="F46" s="12"/>
      <c r="G46" s="27">
        <f>D46*B46*31/365/100*1000</f>
        <v>60959.589041095889</v>
      </c>
      <c r="H46" s="14"/>
      <c r="I46" s="15"/>
    </row>
    <row r="47" spans="1:9" s="21" customFormat="1" x14ac:dyDescent="0.25">
      <c r="A47" s="8" t="s">
        <v>5</v>
      </c>
      <c r="B47" s="8"/>
      <c r="C47" s="8"/>
      <c r="D47" s="9">
        <f>SUM(D49:D53)</f>
        <v>27880</v>
      </c>
      <c r="E47" s="10"/>
      <c r="F47" s="9">
        <f t="shared" ref="F47:G47" si="11">SUM(F48:F53)</f>
        <v>2350</v>
      </c>
      <c r="G47" s="9">
        <f t="shared" si="11"/>
        <v>127433.56164383561</v>
      </c>
      <c r="H47" s="11"/>
      <c r="I47" s="9">
        <f>SUM(I48:I53)</f>
        <v>0</v>
      </c>
    </row>
    <row r="48" spans="1:9" x14ac:dyDescent="0.25">
      <c r="A48" s="7" t="s">
        <v>17</v>
      </c>
      <c r="B48" s="7"/>
      <c r="C48" s="7"/>
      <c r="D48" s="12"/>
      <c r="E48" s="16"/>
      <c r="F48" s="12"/>
      <c r="G48" s="27"/>
      <c r="H48" s="14"/>
      <c r="I48" s="15"/>
    </row>
    <row r="49" spans="1:9" x14ac:dyDescent="0.25">
      <c r="A49" s="7" t="s">
        <v>48</v>
      </c>
      <c r="B49" s="18">
        <v>7.25</v>
      </c>
      <c r="C49" s="7"/>
      <c r="D49" s="12">
        <f>D42-F42+I42</f>
        <v>0</v>
      </c>
      <c r="E49" s="16"/>
      <c r="F49" s="12"/>
      <c r="G49" s="27"/>
      <c r="H49" s="14"/>
      <c r="I49" s="15"/>
    </row>
    <row r="50" spans="1:9" x14ac:dyDescent="0.25">
      <c r="A50" s="7" t="s">
        <v>25</v>
      </c>
      <c r="B50" s="18">
        <v>6.25</v>
      </c>
      <c r="C50" s="7"/>
      <c r="D50" s="12">
        <f t="shared" ref="D50:D53" si="12">D43-F43+I43</f>
        <v>3000</v>
      </c>
      <c r="E50" s="16" t="s">
        <v>40</v>
      </c>
      <c r="F50" s="12">
        <v>900</v>
      </c>
      <c r="G50" s="27">
        <f>D50*B50/365*30*1000/100</f>
        <v>15410.958904109588</v>
      </c>
      <c r="H50" s="14"/>
      <c r="I50" s="15"/>
    </row>
    <row r="51" spans="1:9" x14ac:dyDescent="0.25">
      <c r="A51" s="7" t="s">
        <v>23</v>
      </c>
      <c r="B51" s="18">
        <v>7</v>
      </c>
      <c r="C51" s="7"/>
      <c r="D51" s="12">
        <f t="shared" si="12"/>
        <v>2050</v>
      </c>
      <c r="E51" s="16" t="s">
        <v>38</v>
      </c>
      <c r="F51" s="12">
        <v>1450</v>
      </c>
      <c r="G51" s="27">
        <f>D51*B51*20/365/100*1000</f>
        <v>7863.0136986301377</v>
      </c>
      <c r="H51" s="14"/>
      <c r="I51" s="15"/>
    </row>
    <row r="52" spans="1:9" x14ac:dyDescent="0.25">
      <c r="A52" s="7" t="s">
        <v>26</v>
      </c>
      <c r="B52" s="18">
        <v>4.25</v>
      </c>
      <c r="C52" s="7"/>
      <c r="D52" s="12">
        <f t="shared" si="12"/>
        <v>12930</v>
      </c>
      <c r="E52" s="16"/>
      <c r="F52" s="12"/>
      <c r="G52" s="27">
        <f>D52*B52/365*30*1000/100</f>
        <v>45166.438356164377</v>
      </c>
      <c r="H52" s="14"/>
      <c r="I52" s="15"/>
    </row>
    <row r="53" spans="1:9" x14ac:dyDescent="0.25">
      <c r="A53" s="7" t="s">
        <v>19</v>
      </c>
      <c r="B53" s="7">
        <v>7.25</v>
      </c>
      <c r="C53" s="7"/>
      <c r="D53" s="12">
        <f t="shared" si="12"/>
        <v>9900</v>
      </c>
      <c r="E53" s="16"/>
      <c r="F53" s="12"/>
      <c r="G53" s="27">
        <f>D53*B53*30/365/100*1000</f>
        <v>58993.150684931505</v>
      </c>
      <c r="H53" s="14"/>
      <c r="I53" s="15"/>
    </row>
    <row r="54" spans="1:9" s="21" customFormat="1" x14ac:dyDescent="0.25">
      <c r="A54" s="8" t="s">
        <v>6</v>
      </c>
      <c r="B54" s="8"/>
      <c r="C54" s="8"/>
      <c r="D54" s="9">
        <f>SUM(D56:D60)</f>
        <v>25530</v>
      </c>
      <c r="E54" s="10"/>
      <c r="F54" s="9">
        <f t="shared" ref="F54:G54" si="13">SUM(F55:F60)</f>
        <v>0</v>
      </c>
      <c r="G54" s="9">
        <f t="shared" si="13"/>
        <v>122345.95561643835</v>
      </c>
      <c r="H54" s="11"/>
      <c r="I54" s="9">
        <f>SUM(I55:I60)</f>
        <v>0</v>
      </c>
    </row>
    <row r="55" spans="1:9" x14ac:dyDescent="0.25">
      <c r="A55" s="7" t="s">
        <v>17</v>
      </c>
      <c r="B55" s="7"/>
      <c r="C55" s="7"/>
      <c r="D55" s="12"/>
      <c r="E55" s="16"/>
      <c r="F55" s="12"/>
      <c r="G55" s="27"/>
      <c r="H55" s="14"/>
      <c r="I55" s="12"/>
    </row>
    <row r="56" spans="1:9" x14ac:dyDescent="0.25">
      <c r="A56" s="7" t="s">
        <v>48</v>
      </c>
      <c r="B56" s="18">
        <v>7.25</v>
      </c>
      <c r="C56" s="7"/>
      <c r="D56" s="12">
        <f>D49-F49+I49</f>
        <v>0</v>
      </c>
      <c r="E56" s="16"/>
      <c r="F56" s="12"/>
      <c r="G56" s="27"/>
      <c r="H56" s="14"/>
      <c r="I56" s="12"/>
    </row>
    <row r="57" spans="1:9" x14ac:dyDescent="0.25">
      <c r="A57" s="7" t="s">
        <v>25</v>
      </c>
      <c r="B57" s="18">
        <v>6.25</v>
      </c>
      <c r="C57" s="7"/>
      <c r="D57" s="12">
        <f t="shared" ref="D57:D60" si="14">D50-F50+I50</f>
        <v>2100</v>
      </c>
      <c r="E57" s="16"/>
      <c r="F57" s="12"/>
      <c r="G57" s="27">
        <f>D57*B57/365*31*1000/100</f>
        <v>11147.260273972603</v>
      </c>
      <c r="H57" s="14"/>
      <c r="I57" s="12"/>
    </row>
    <row r="58" spans="1:9" x14ac:dyDescent="0.25">
      <c r="A58" s="7" t="s">
        <v>23</v>
      </c>
      <c r="B58" s="18">
        <v>7</v>
      </c>
      <c r="C58" s="7"/>
      <c r="D58" s="12">
        <f t="shared" si="14"/>
        <v>600</v>
      </c>
      <c r="E58" s="16"/>
      <c r="F58" s="12"/>
      <c r="G58" s="27">
        <f>ROUND(D58*1000*7/100/365*31,2)</f>
        <v>3567.12</v>
      </c>
      <c r="H58" s="14"/>
      <c r="I58" s="12"/>
    </row>
    <row r="59" spans="1:9" x14ac:dyDescent="0.25">
      <c r="A59" s="7" t="s">
        <v>26</v>
      </c>
      <c r="B59" s="18">
        <v>4.25</v>
      </c>
      <c r="C59" s="7"/>
      <c r="D59" s="12">
        <f t="shared" si="14"/>
        <v>12930</v>
      </c>
      <c r="E59" s="16"/>
      <c r="F59" s="12"/>
      <c r="G59" s="27">
        <f t="shared" ref="G59" si="15">D59*B59/365*31*1000/100</f>
        <v>46671.986301369863</v>
      </c>
      <c r="H59" s="14"/>
      <c r="I59" s="12"/>
    </row>
    <row r="60" spans="1:9" x14ac:dyDescent="0.25">
      <c r="A60" s="7" t="s">
        <v>19</v>
      </c>
      <c r="B60" s="7">
        <v>7.25</v>
      </c>
      <c r="C60" s="7"/>
      <c r="D60" s="12">
        <f t="shared" si="14"/>
        <v>9900</v>
      </c>
      <c r="E60" s="16"/>
      <c r="F60" s="12"/>
      <c r="G60" s="27">
        <f>D60*B60*31/365/100*1000</f>
        <v>60959.589041095889</v>
      </c>
      <c r="H60" s="14"/>
      <c r="I60" s="12"/>
    </row>
    <row r="61" spans="1:9" s="21" customFormat="1" x14ac:dyDescent="0.25">
      <c r="A61" s="8" t="s">
        <v>7</v>
      </c>
      <c r="B61" s="8"/>
      <c r="C61" s="8"/>
      <c r="D61" s="9">
        <f>SUM(D63:D67)</f>
        <v>25530</v>
      </c>
      <c r="E61" s="10"/>
      <c r="F61" s="9">
        <f t="shared" ref="F61:I61" si="16">SUM(F63:F67)</f>
        <v>600</v>
      </c>
      <c r="G61" s="9">
        <f t="shared" si="16"/>
        <v>166513.07561643835</v>
      </c>
      <c r="H61" s="9">
        <f t="shared" si="16"/>
        <v>0</v>
      </c>
      <c r="I61" s="9">
        <f t="shared" si="16"/>
        <v>0</v>
      </c>
    </row>
    <row r="62" spans="1:9" x14ac:dyDescent="0.25">
      <c r="A62" s="7" t="s">
        <v>17</v>
      </c>
      <c r="B62" s="7"/>
      <c r="C62" s="7"/>
      <c r="D62" s="12"/>
      <c r="E62" s="16"/>
      <c r="F62" s="12"/>
      <c r="G62" s="27"/>
      <c r="H62" s="14"/>
      <c r="I62" s="12"/>
    </row>
    <row r="63" spans="1:9" x14ac:dyDescent="0.25">
      <c r="A63" s="7" t="s">
        <v>48</v>
      </c>
      <c r="B63" s="18">
        <v>7.25</v>
      </c>
      <c r="C63" s="7"/>
      <c r="D63" s="12">
        <f>D56-F56+I56</f>
        <v>0</v>
      </c>
      <c r="E63" s="16"/>
      <c r="F63" s="12"/>
      <c r="G63" s="27"/>
      <c r="H63" s="14"/>
      <c r="I63" s="12"/>
    </row>
    <row r="64" spans="1:9" x14ac:dyDescent="0.25">
      <c r="A64" s="7" t="s">
        <v>25</v>
      </c>
      <c r="B64" s="18">
        <v>6.25</v>
      </c>
      <c r="C64" s="7"/>
      <c r="D64" s="12">
        <f t="shared" ref="D64:D67" si="17">D57-F57+I57</f>
        <v>2100</v>
      </c>
      <c r="E64" s="16"/>
      <c r="F64" s="12"/>
      <c r="G64" s="27">
        <f>D64*B64/365*31*1000/100</f>
        <v>11147.260273972603</v>
      </c>
      <c r="H64" s="14"/>
      <c r="I64" s="12"/>
    </row>
    <row r="65" spans="1:9" x14ac:dyDescent="0.25">
      <c r="A65" s="7" t="s">
        <v>23</v>
      </c>
      <c r="B65" s="18">
        <v>7</v>
      </c>
      <c r="C65" s="7"/>
      <c r="D65" s="12">
        <f t="shared" si="17"/>
        <v>600</v>
      </c>
      <c r="E65" s="16" t="s">
        <v>30</v>
      </c>
      <c r="F65" s="12">
        <v>600</v>
      </c>
      <c r="G65" s="27">
        <v>47734.239999999998</v>
      </c>
      <c r="H65" s="14"/>
      <c r="I65" s="12"/>
    </row>
    <row r="66" spans="1:9" x14ac:dyDescent="0.25">
      <c r="A66" s="7" t="s">
        <v>26</v>
      </c>
      <c r="B66" s="18">
        <v>4.25</v>
      </c>
      <c r="C66" s="7"/>
      <c r="D66" s="12">
        <f t="shared" si="17"/>
        <v>12930</v>
      </c>
      <c r="E66" s="16"/>
      <c r="F66" s="12"/>
      <c r="G66" s="27">
        <f>D66*B66/365*31*1000/100</f>
        <v>46671.986301369863</v>
      </c>
      <c r="H66" s="14"/>
      <c r="I66" s="12"/>
    </row>
    <row r="67" spans="1:9" x14ac:dyDescent="0.25">
      <c r="A67" s="7" t="s">
        <v>19</v>
      </c>
      <c r="B67" s="7">
        <v>7.25</v>
      </c>
      <c r="C67" s="7"/>
      <c r="D67" s="12">
        <f t="shared" si="17"/>
        <v>9900</v>
      </c>
      <c r="E67" s="16"/>
      <c r="F67" s="12"/>
      <c r="G67" s="27">
        <f>D67*B67*31/365/100*1000</f>
        <v>60959.589041095889</v>
      </c>
      <c r="H67" s="14"/>
      <c r="I67" s="12"/>
    </row>
    <row r="68" spans="1:9" s="21" customFormat="1" x14ac:dyDescent="0.25">
      <c r="A68" s="8" t="s">
        <v>8</v>
      </c>
      <c r="B68" s="8"/>
      <c r="C68" s="8"/>
      <c r="D68" s="9">
        <f>SUM(D70:D74)</f>
        <v>24930</v>
      </c>
      <c r="E68" s="10"/>
      <c r="F68" s="9">
        <f t="shared" ref="F68" si="18">SUM(F69:F74)</f>
        <v>1250</v>
      </c>
      <c r="G68" s="9">
        <f t="shared" ref="G68" si="19">SUM(G70:G74)</f>
        <v>157738.35931506849</v>
      </c>
      <c r="H68" s="11"/>
      <c r="I68" s="9">
        <f>SUM(I69:I74)</f>
        <v>0</v>
      </c>
    </row>
    <row r="69" spans="1:9" x14ac:dyDescent="0.25">
      <c r="A69" s="7" t="s">
        <v>17</v>
      </c>
      <c r="B69" s="7"/>
      <c r="C69" s="7"/>
      <c r="D69" s="12"/>
      <c r="E69" s="16"/>
      <c r="F69" s="12"/>
      <c r="G69" s="27"/>
      <c r="H69" s="14"/>
      <c r="I69" s="12"/>
    </row>
    <row r="70" spans="1:9" x14ac:dyDescent="0.25">
      <c r="A70" s="7" t="s">
        <v>48</v>
      </c>
      <c r="B70" s="18">
        <v>7.25</v>
      </c>
      <c r="C70" s="7"/>
      <c r="D70" s="12">
        <f>D63-F63+I63</f>
        <v>0</v>
      </c>
      <c r="E70" s="16"/>
      <c r="F70" s="12"/>
      <c r="G70" s="27"/>
      <c r="H70" s="14"/>
      <c r="I70" s="12"/>
    </row>
    <row r="71" spans="1:9" x14ac:dyDescent="0.25">
      <c r="A71" s="7" t="s">
        <v>25</v>
      </c>
      <c r="B71" s="18">
        <v>6.25</v>
      </c>
      <c r="C71" s="7"/>
      <c r="D71" s="12">
        <f t="shared" ref="D71:D74" si="20">D64-F64+I64</f>
        <v>2100</v>
      </c>
      <c r="E71" s="16" t="s">
        <v>41</v>
      </c>
      <c r="F71" s="12">
        <v>1250</v>
      </c>
      <c r="G71" s="27">
        <f>D71*B71/365*31*1000/100</f>
        <v>11147.260273972603</v>
      </c>
      <c r="H71" s="14"/>
      <c r="I71" s="12"/>
    </row>
    <row r="72" spans="1:9" x14ac:dyDescent="0.25">
      <c r="A72" s="7" t="s">
        <v>23</v>
      </c>
      <c r="B72" s="18">
        <v>7</v>
      </c>
      <c r="C72" s="7"/>
      <c r="D72" s="12">
        <f t="shared" si="20"/>
        <v>0</v>
      </c>
      <c r="E72" s="16" t="s">
        <v>32</v>
      </c>
      <c r="F72" s="12"/>
      <c r="G72" s="27">
        <v>42431.51</v>
      </c>
      <c r="H72" s="14"/>
      <c r="I72" s="12"/>
    </row>
    <row r="73" spans="1:9" x14ac:dyDescent="0.25">
      <c r="A73" s="7" t="s">
        <v>26</v>
      </c>
      <c r="B73" s="18">
        <v>4.25</v>
      </c>
      <c r="C73" s="7"/>
      <c r="D73" s="12">
        <f t="shared" si="20"/>
        <v>12930</v>
      </c>
      <c r="E73" s="16"/>
      <c r="F73" s="12"/>
      <c r="G73" s="27">
        <f>D73*B73/365*30/100*1000</f>
        <v>45166.438356164377</v>
      </c>
      <c r="H73" s="14"/>
      <c r="I73" s="12"/>
    </row>
    <row r="74" spans="1:9" x14ac:dyDescent="0.25">
      <c r="A74" s="7" t="s">
        <v>19</v>
      </c>
      <c r="B74" s="7">
        <v>7.25</v>
      </c>
      <c r="C74" s="7"/>
      <c r="D74" s="12">
        <f t="shared" si="20"/>
        <v>9900</v>
      </c>
      <c r="E74" s="16"/>
      <c r="F74" s="12"/>
      <c r="G74" s="27">
        <f>D74*B74*30/365/100*1000</f>
        <v>58993.150684931505</v>
      </c>
      <c r="H74" s="14"/>
      <c r="I74" s="12"/>
    </row>
    <row r="75" spans="1:9" s="21" customFormat="1" x14ac:dyDescent="0.25">
      <c r="A75" s="8" t="s">
        <v>9</v>
      </c>
      <c r="B75" s="8"/>
      <c r="C75" s="8"/>
      <c r="D75" s="9">
        <f>SUM(D77:D81)</f>
        <v>23680</v>
      </c>
      <c r="E75" s="10"/>
      <c r="F75" s="9">
        <f t="shared" ref="F75" si="21">SUM(F76:F81)</f>
        <v>850</v>
      </c>
      <c r="G75" s="9">
        <f>SUM(G77:G81)</f>
        <v>112143.56164383562</v>
      </c>
      <c r="H75" s="11"/>
      <c r="I75" s="9">
        <f>SUM(I76:I81)</f>
        <v>0</v>
      </c>
    </row>
    <row r="76" spans="1:9" x14ac:dyDescent="0.25">
      <c r="A76" s="7" t="s">
        <v>17</v>
      </c>
      <c r="B76" s="7"/>
      <c r="C76" s="7"/>
      <c r="D76" s="12"/>
      <c r="E76" s="16"/>
      <c r="F76" s="12"/>
      <c r="G76" s="27"/>
      <c r="H76" s="14"/>
      <c r="I76" s="12"/>
    </row>
    <row r="77" spans="1:9" x14ac:dyDescent="0.25">
      <c r="A77" s="7" t="s">
        <v>48</v>
      </c>
      <c r="B77" s="18">
        <v>7.25</v>
      </c>
      <c r="C77" s="7"/>
      <c r="D77" s="12">
        <f>D70-F70+I70</f>
        <v>0</v>
      </c>
      <c r="E77" s="16"/>
      <c r="F77" s="12"/>
      <c r="G77" s="27"/>
      <c r="H77" s="14"/>
      <c r="I77" s="12"/>
    </row>
    <row r="78" spans="1:9" x14ac:dyDescent="0.25">
      <c r="A78" s="7" t="s">
        <v>25</v>
      </c>
      <c r="B78" s="18">
        <v>6.25</v>
      </c>
      <c r="C78" s="7"/>
      <c r="D78" s="12">
        <f t="shared" ref="D78:D81" si="22">D71-F71+I71</f>
        <v>850</v>
      </c>
      <c r="E78" s="16" t="s">
        <v>31</v>
      </c>
      <c r="F78" s="12">
        <v>850</v>
      </c>
      <c r="G78" s="27">
        <f>D78*B78/365*31*1000/100</f>
        <v>4511.9863013698632</v>
      </c>
      <c r="H78" s="14"/>
      <c r="I78" s="12"/>
    </row>
    <row r="79" spans="1:9" x14ac:dyDescent="0.25">
      <c r="A79" s="7" t="s">
        <v>23</v>
      </c>
      <c r="B79" s="18">
        <v>7</v>
      </c>
      <c r="C79" s="7"/>
      <c r="D79" s="12">
        <f t="shared" si="22"/>
        <v>0</v>
      </c>
      <c r="E79" s="16"/>
      <c r="F79" s="12"/>
      <c r="G79" s="27">
        <f>D79*B79/365*31*1000/100</f>
        <v>0</v>
      </c>
      <c r="H79" s="14"/>
      <c r="I79" s="12"/>
    </row>
    <row r="80" spans="1:9" x14ac:dyDescent="0.25">
      <c r="A80" s="7" t="s">
        <v>26</v>
      </c>
      <c r="B80" s="18">
        <v>4.25</v>
      </c>
      <c r="C80" s="7"/>
      <c r="D80" s="12">
        <f t="shared" si="22"/>
        <v>12930</v>
      </c>
      <c r="E80" s="16"/>
      <c r="F80" s="12"/>
      <c r="G80" s="27">
        <f>D80*B80/365*31*1000/100</f>
        <v>46671.986301369863</v>
      </c>
      <c r="H80" s="14"/>
      <c r="I80" s="12"/>
    </row>
    <row r="81" spans="1:9" x14ac:dyDescent="0.25">
      <c r="A81" s="7" t="s">
        <v>19</v>
      </c>
      <c r="B81" s="7">
        <v>7.25</v>
      </c>
      <c r="C81" s="7"/>
      <c r="D81" s="12">
        <f t="shared" si="22"/>
        <v>9900</v>
      </c>
      <c r="E81" s="16"/>
      <c r="F81" s="12"/>
      <c r="G81" s="27">
        <f>D81*B81*31/365/100*1000</f>
        <v>60959.589041095889</v>
      </c>
      <c r="H81" s="14"/>
      <c r="I81" s="12"/>
    </row>
    <row r="82" spans="1:9" s="21" customFormat="1" x14ac:dyDescent="0.25">
      <c r="A82" s="8" t="s">
        <v>10</v>
      </c>
      <c r="B82" s="8"/>
      <c r="C82" s="8"/>
      <c r="D82" s="9">
        <f>SUM(D84:D88)</f>
        <v>22830</v>
      </c>
      <c r="E82" s="10"/>
      <c r="F82" s="9">
        <f t="shared" ref="F82:G82" si="23">SUM(F83:F88)</f>
        <v>0</v>
      </c>
      <c r="G82" s="9">
        <f t="shared" si="23"/>
        <v>104159.58904109588</v>
      </c>
      <c r="H82" s="11"/>
      <c r="I82" s="9">
        <f>SUM(I83:I88)</f>
        <v>0</v>
      </c>
    </row>
    <row r="83" spans="1:9" x14ac:dyDescent="0.25">
      <c r="A83" s="7" t="s">
        <v>17</v>
      </c>
      <c r="B83" s="7"/>
      <c r="C83" s="7"/>
      <c r="D83" s="12"/>
      <c r="E83" s="16"/>
      <c r="F83" s="12"/>
      <c r="G83" s="27"/>
      <c r="H83" s="14"/>
      <c r="I83" s="12"/>
    </row>
    <row r="84" spans="1:9" x14ac:dyDescent="0.25">
      <c r="A84" s="7" t="s">
        <v>48</v>
      </c>
      <c r="B84" s="18">
        <v>7.25</v>
      </c>
      <c r="C84" s="7"/>
      <c r="D84" s="12">
        <f>D77-F77+I77</f>
        <v>0</v>
      </c>
      <c r="E84" s="16"/>
      <c r="F84" s="12"/>
      <c r="G84" s="27"/>
      <c r="H84" s="14"/>
      <c r="I84" s="12"/>
    </row>
    <row r="85" spans="1:9" x14ac:dyDescent="0.25">
      <c r="A85" s="7" t="s">
        <v>25</v>
      </c>
      <c r="B85" s="18">
        <v>6.25</v>
      </c>
      <c r="C85" s="7"/>
      <c r="D85" s="12">
        <f t="shared" ref="D85:D88" si="24">D78-F78+I78</f>
        <v>0</v>
      </c>
      <c r="E85" s="16"/>
      <c r="F85" s="12"/>
      <c r="G85" s="27">
        <f>D85*B85/365*30*1000/100</f>
        <v>0</v>
      </c>
      <c r="H85" s="14"/>
      <c r="I85" s="12"/>
    </row>
    <row r="86" spans="1:9" x14ac:dyDescent="0.25">
      <c r="A86" s="7" t="s">
        <v>23</v>
      </c>
      <c r="B86" s="18">
        <v>7</v>
      </c>
      <c r="C86" s="7"/>
      <c r="D86" s="12">
        <f t="shared" si="24"/>
        <v>0</v>
      </c>
      <c r="E86" s="16"/>
      <c r="F86" s="12"/>
      <c r="G86" s="27">
        <f>D86*B86/365*30*1000/100</f>
        <v>0</v>
      </c>
      <c r="H86" s="14"/>
      <c r="I86" s="12"/>
    </row>
    <row r="87" spans="1:9" x14ac:dyDescent="0.25">
      <c r="A87" s="7" t="s">
        <v>26</v>
      </c>
      <c r="B87" s="18">
        <v>4.25</v>
      </c>
      <c r="C87" s="7"/>
      <c r="D87" s="12">
        <f t="shared" si="24"/>
        <v>12930</v>
      </c>
      <c r="E87" s="16"/>
      <c r="F87" s="12"/>
      <c r="G87" s="27">
        <f>D87*B87/365*30/100*1000</f>
        <v>45166.438356164377</v>
      </c>
      <c r="H87" s="14"/>
      <c r="I87" s="12"/>
    </row>
    <row r="88" spans="1:9" x14ac:dyDescent="0.25">
      <c r="A88" s="7" t="s">
        <v>19</v>
      </c>
      <c r="B88" s="7">
        <v>7.25</v>
      </c>
      <c r="C88" s="7"/>
      <c r="D88" s="12">
        <f t="shared" si="24"/>
        <v>9900</v>
      </c>
      <c r="E88" s="16"/>
      <c r="F88" s="12"/>
      <c r="G88" s="27">
        <f>D88*B88*30/365/100*1000</f>
        <v>58993.150684931505</v>
      </c>
      <c r="H88" s="16"/>
      <c r="I88" s="12"/>
    </row>
    <row r="89" spans="1:9" s="21" customFormat="1" x14ac:dyDescent="0.25">
      <c r="A89" s="8" t="s">
        <v>11</v>
      </c>
      <c r="B89" s="8"/>
      <c r="C89" s="8"/>
      <c r="D89" s="9">
        <f>SUM(D91:D95)</f>
        <v>22830</v>
      </c>
      <c r="E89" s="10"/>
      <c r="F89" s="9">
        <f>SUM(F90:F95)</f>
        <v>2000</v>
      </c>
      <c r="G89" s="9">
        <f>SUM(G90:G95)</f>
        <v>147045.07178082192</v>
      </c>
      <c r="H89" s="11"/>
      <c r="I89" s="9">
        <f>SUM(I90:I95)</f>
        <v>11950</v>
      </c>
    </row>
    <row r="90" spans="1:9" x14ac:dyDescent="0.25">
      <c r="A90" s="7" t="s">
        <v>17</v>
      </c>
      <c r="B90" s="7"/>
      <c r="C90" s="7"/>
      <c r="D90" s="12"/>
      <c r="E90" s="15"/>
      <c r="F90" s="15"/>
      <c r="G90" s="27"/>
      <c r="H90" s="14"/>
      <c r="I90" s="12"/>
    </row>
    <row r="91" spans="1:9" x14ac:dyDescent="0.25">
      <c r="A91" s="7" t="s">
        <v>42</v>
      </c>
      <c r="B91" s="18">
        <v>7.25</v>
      </c>
      <c r="C91" s="7"/>
      <c r="D91" s="12">
        <f>D84-F84+I84</f>
        <v>0</v>
      </c>
      <c r="E91" s="15"/>
      <c r="F91" s="15"/>
      <c r="G91" s="27">
        <f>B91*I91/365*20*1000/100</f>
        <v>47472.602739726026</v>
      </c>
      <c r="H91" s="14"/>
      <c r="I91" s="12">
        <v>11950</v>
      </c>
    </row>
    <row r="92" spans="1:9" x14ac:dyDescent="0.25">
      <c r="A92" s="7" t="s">
        <v>25</v>
      </c>
      <c r="B92" s="18">
        <v>6.25</v>
      </c>
      <c r="C92" s="7"/>
      <c r="D92" s="12">
        <f t="shared" ref="D92:D95" si="25">D85-F85+I85</f>
        <v>0</v>
      </c>
      <c r="E92" s="15"/>
      <c r="F92" s="15"/>
      <c r="G92" s="27">
        <f>D92*B92/365*31*1000/100</f>
        <v>0</v>
      </c>
      <c r="H92" s="14"/>
      <c r="I92" s="12"/>
    </row>
    <row r="93" spans="1:9" x14ac:dyDescent="0.25">
      <c r="A93" s="7" t="s">
        <v>23</v>
      </c>
      <c r="B93" s="18">
        <v>7</v>
      </c>
      <c r="C93" s="7"/>
      <c r="D93" s="12">
        <f t="shared" si="25"/>
        <v>0</v>
      </c>
      <c r="E93" s="16" t="s">
        <v>20</v>
      </c>
      <c r="F93" s="12"/>
      <c r="G93" s="27">
        <f t="shared" ref="G93" si="26">D93*B93/365*31*1000/100</f>
        <v>0</v>
      </c>
      <c r="H93" s="14"/>
      <c r="I93" s="12"/>
    </row>
    <row r="94" spans="1:9" x14ac:dyDescent="0.25">
      <c r="A94" s="7" t="s">
        <v>26</v>
      </c>
      <c r="B94" s="18">
        <v>4.25</v>
      </c>
      <c r="C94" s="7"/>
      <c r="D94" s="12">
        <f t="shared" si="25"/>
        <v>12930</v>
      </c>
      <c r="E94" s="16"/>
      <c r="F94" s="12">
        <v>2000</v>
      </c>
      <c r="G94" s="27">
        <f>ROUND((D94*B94/365*24/100*1000)+(D94/365*7/100*1000),2)</f>
        <v>38612.879999999997</v>
      </c>
      <c r="H94" s="14"/>
      <c r="I94" s="12"/>
    </row>
    <row r="95" spans="1:9" x14ac:dyDescent="0.25">
      <c r="A95" s="7" t="s">
        <v>19</v>
      </c>
      <c r="B95" s="7">
        <v>7.25</v>
      </c>
      <c r="C95" s="7"/>
      <c r="D95" s="12">
        <f t="shared" si="25"/>
        <v>9900</v>
      </c>
      <c r="E95" s="15"/>
      <c r="F95" s="15"/>
      <c r="G95" s="27">
        <f>D95*B95*31/365/100*1000</f>
        <v>60959.589041095889</v>
      </c>
      <c r="H95" s="16" t="s">
        <v>34</v>
      </c>
      <c r="I95" s="12"/>
    </row>
    <row r="96" spans="1:9" x14ac:dyDescent="0.25">
      <c r="A96" s="17" t="s">
        <v>49</v>
      </c>
      <c r="B96" s="17"/>
      <c r="C96" s="17">
        <v>34430</v>
      </c>
      <c r="D96" s="9">
        <f>D5-F96+I96</f>
        <v>32780</v>
      </c>
      <c r="E96" s="15"/>
      <c r="F96" s="9">
        <f>F89+F82+F75+F68+F61+F54+F47+F40+F33+F26+F19+F12</f>
        <v>11950</v>
      </c>
      <c r="G96" s="9">
        <f>G89+G82+G75+G68+G61+G54+G47+G40+G33+G26+G19+G12</f>
        <v>1649688.1542465752</v>
      </c>
      <c r="H96" s="12"/>
      <c r="I96" s="9">
        <f>I89+I82+I75+I68+I61+I54+I47+I40+I33+I26+I19+I12</f>
        <v>11950</v>
      </c>
    </row>
    <row r="97" spans="1:9" x14ac:dyDescent="0.25">
      <c r="A97" s="3" t="s">
        <v>46</v>
      </c>
      <c r="B97" s="3"/>
      <c r="C97" s="3">
        <f>SUM(C99:C103)</f>
        <v>34430</v>
      </c>
      <c r="D97" s="4">
        <f>SUM(D99:D103)</f>
        <v>32780</v>
      </c>
      <c r="E97" s="5">
        <f>SUM(E99:E102)</f>
        <v>0</v>
      </c>
      <c r="F97" s="6">
        <f>SUM(F99:F103)</f>
        <v>0</v>
      </c>
      <c r="G97" s="4"/>
      <c r="H97" s="6"/>
      <c r="I97" s="6">
        <f>SUM(I99:I103)</f>
        <v>0</v>
      </c>
    </row>
    <row r="98" spans="1:9" x14ac:dyDescent="0.25">
      <c r="A98" s="7" t="s">
        <v>17</v>
      </c>
      <c r="B98" s="7"/>
      <c r="C98" s="7"/>
      <c r="D98" s="27"/>
      <c r="E98" s="2"/>
      <c r="F98" s="2"/>
      <c r="G98" s="27"/>
      <c r="H98" s="26"/>
      <c r="I98" s="26"/>
    </row>
    <row r="99" spans="1:9" x14ac:dyDescent="0.25">
      <c r="A99" s="7" t="s">
        <v>42</v>
      </c>
      <c r="B99" s="18">
        <v>7.25</v>
      </c>
      <c r="C99" s="7">
        <v>7000</v>
      </c>
      <c r="D99" s="27">
        <f>D7-F7+I7</f>
        <v>11950</v>
      </c>
      <c r="E99" s="2"/>
      <c r="F99" s="25"/>
      <c r="G99" s="27"/>
      <c r="H99" s="26"/>
      <c r="I99" s="26"/>
    </row>
    <row r="100" spans="1:9" x14ac:dyDescent="0.25">
      <c r="A100" s="7" t="s">
        <v>25</v>
      </c>
      <c r="B100" s="18">
        <v>6.25</v>
      </c>
      <c r="C100" s="7">
        <v>5500</v>
      </c>
      <c r="D100" s="27">
        <f t="shared" ref="D100:D103" si="27">D8-F8+I8</f>
        <v>0</v>
      </c>
      <c r="E100" s="2"/>
      <c r="F100" s="25"/>
      <c r="G100" s="27"/>
      <c r="H100" s="26"/>
      <c r="I100" s="26"/>
    </row>
    <row r="101" spans="1:9" x14ac:dyDescent="0.25">
      <c r="A101" s="7" t="s">
        <v>23</v>
      </c>
      <c r="B101" s="18">
        <v>7</v>
      </c>
      <c r="C101" s="7">
        <v>12900</v>
      </c>
      <c r="D101" s="27">
        <f t="shared" si="27"/>
        <v>0</v>
      </c>
      <c r="E101" s="2"/>
      <c r="F101" s="25"/>
      <c r="G101" s="27"/>
      <c r="H101" s="26"/>
      <c r="I101" s="26"/>
    </row>
    <row r="102" spans="1:9" x14ac:dyDescent="0.25">
      <c r="A102" s="7" t="s">
        <v>26</v>
      </c>
      <c r="B102" s="18">
        <v>4.25</v>
      </c>
      <c r="C102" s="7"/>
      <c r="D102" s="27">
        <f t="shared" si="27"/>
        <v>10930</v>
      </c>
      <c r="E102" s="2"/>
      <c r="F102" s="25"/>
      <c r="G102" s="27"/>
      <c r="H102" s="26"/>
      <c r="I102" s="26"/>
    </row>
    <row r="103" spans="1:9" x14ac:dyDescent="0.25">
      <c r="A103" s="7" t="s">
        <v>19</v>
      </c>
      <c r="B103" s="7">
        <v>7.25</v>
      </c>
      <c r="C103" s="7">
        <v>9030</v>
      </c>
      <c r="D103" s="27">
        <f t="shared" si="27"/>
        <v>9900</v>
      </c>
      <c r="E103" s="2"/>
      <c r="F103" s="2"/>
      <c r="G103" s="27"/>
      <c r="H103" s="26"/>
      <c r="I103" s="26"/>
    </row>
  </sheetData>
  <mergeCells count="7">
    <mergeCell ref="A1:I1"/>
    <mergeCell ref="A2:A3"/>
    <mergeCell ref="B2:B3"/>
    <mergeCell ref="D2:D3"/>
    <mergeCell ref="E2:F2"/>
    <mergeCell ref="G2:G3"/>
    <mergeCell ref="H2:I2"/>
  </mergeCells>
  <pageMargins left="0.70866141732283472" right="0.70866141732283472" top="0.74803149606299213" bottom="0.74803149606299213" header="0.31496062992125984" footer="0.31496062992125984"/>
  <pageSetup paperSize="9" scale="85" firstPageNumber="190" orientation="landscape" useFirstPageNumber="1" r:id="rId1"/>
  <headerFooter>
    <oddHeader>&amp;C&amp;P</oddHeader>
  </headerFooter>
  <rowBreaks count="1" manualBreakCount="1">
    <brk id="6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view="pageBreakPreview" topLeftCell="A57" zoomScale="60" zoomScaleNormal="100" workbookViewId="0">
      <selection activeCell="F15" sqref="F15"/>
    </sheetView>
  </sheetViews>
  <sheetFormatPr defaultRowHeight="15.75" x14ac:dyDescent="0.25"/>
  <cols>
    <col min="1" max="1" width="34.5703125" style="1" customWidth="1"/>
    <col min="2" max="2" width="9.5703125" style="1" customWidth="1"/>
    <col min="3" max="3" width="14" style="1" hidden="1" customWidth="1"/>
    <col min="4" max="4" width="18" style="1" customWidth="1"/>
    <col min="5" max="5" width="12.140625" style="1" customWidth="1"/>
    <col min="6" max="6" width="15.7109375" style="1" customWidth="1"/>
    <col min="7" max="7" width="17.5703125" style="24" customWidth="1"/>
    <col min="8" max="8" width="13.42578125" style="1" customWidth="1"/>
    <col min="9" max="9" width="18.7109375" style="1" customWidth="1"/>
    <col min="10" max="10" width="12.42578125" style="1" bestFit="1" customWidth="1"/>
    <col min="11" max="11" width="9.28515625" style="1" bestFit="1" customWidth="1"/>
    <col min="12" max="16384" width="9.140625" style="1"/>
  </cols>
  <sheetData>
    <row r="1" spans="1:14" ht="36.75" customHeight="1" x14ac:dyDescent="0.25">
      <c r="A1" s="47" t="s">
        <v>43</v>
      </c>
      <c r="B1" s="47"/>
      <c r="C1" s="47"/>
      <c r="D1" s="47"/>
      <c r="E1" s="47"/>
      <c r="F1" s="47"/>
      <c r="G1" s="47"/>
      <c r="H1" s="47"/>
      <c r="I1" s="47"/>
    </row>
    <row r="2" spans="1:14" ht="31.5" x14ac:dyDescent="0.25">
      <c r="A2" s="48"/>
      <c r="B2" s="49" t="s">
        <v>18</v>
      </c>
      <c r="C2" s="28" t="s">
        <v>24</v>
      </c>
      <c r="D2" s="48" t="s">
        <v>16</v>
      </c>
      <c r="E2" s="48" t="s">
        <v>12</v>
      </c>
      <c r="F2" s="48"/>
      <c r="G2" s="51" t="s">
        <v>15</v>
      </c>
      <c r="H2" s="52" t="s">
        <v>21</v>
      </c>
      <c r="I2" s="53"/>
    </row>
    <row r="3" spans="1:14" x14ac:dyDescent="0.25">
      <c r="A3" s="48"/>
      <c r="B3" s="50"/>
      <c r="C3" s="29"/>
      <c r="D3" s="48"/>
      <c r="E3" s="2" t="s">
        <v>13</v>
      </c>
      <c r="F3" s="2" t="s">
        <v>14</v>
      </c>
      <c r="G3" s="51"/>
      <c r="H3" s="2" t="s">
        <v>13</v>
      </c>
      <c r="I3" s="2" t="s">
        <v>14</v>
      </c>
    </row>
    <row r="4" spans="1:14" x14ac:dyDescent="0.25">
      <c r="A4" s="26"/>
      <c r="B4" s="29"/>
      <c r="C4" s="29"/>
      <c r="D4" s="26"/>
      <c r="E4" s="2"/>
      <c r="F4" s="2"/>
      <c r="G4" s="27"/>
      <c r="H4" s="2"/>
      <c r="I4" s="2"/>
    </row>
    <row r="5" spans="1:14" s="21" customFormat="1" ht="36" customHeight="1" x14ac:dyDescent="0.25">
      <c r="A5" s="3" t="s">
        <v>46</v>
      </c>
      <c r="B5" s="3"/>
      <c r="C5" s="3">
        <f>SUM(C7:C11)</f>
        <v>34430</v>
      </c>
      <c r="D5" s="4">
        <f>SUM(D7:D11)</f>
        <v>32780</v>
      </c>
      <c r="E5" s="5">
        <f>SUM(E7:E10)</f>
        <v>11930</v>
      </c>
      <c r="F5" s="6">
        <f>SUM(F7:F11)</f>
        <v>10930</v>
      </c>
      <c r="G5" s="4"/>
      <c r="H5" s="6"/>
      <c r="I5" s="6">
        <f>SUM(I7:I11)</f>
        <v>10930</v>
      </c>
    </row>
    <row r="6" spans="1:14" ht="15.75" customHeight="1" x14ac:dyDescent="0.25">
      <c r="A6" s="7" t="s">
        <v>17</v>
      </c>
      <c r="B6" s="32"/>
      <c r="C6" s="32"/>
      <c r="D6" s="31"/>
      <c r="E6" s="2"/>
      <c r="F6" s="2"/>
      <c r="G6" s="31"/>
      <c r="H6" s="30"/>
      <c r="I6" s="2"/>
    </row>
    <row r="7" spans="1:14" x14ac:dyDescent="0.25">
      <c r="A7" s="7" t="s">
        <v>42</v>
      </c>
      <c r="B7" s="33">
        <v>7.25</v>
      </c>
      <c r="C7" s="32">
        <v>7000</v>
      </c>
      <c r="D7" s="31">
        <v>11950</v>
      </c>
      <c r="E7" s="2">
        <v>1000</v>
      </c>
      <c r="F7" s="25">
        <f>SUM(F14,F21,F28,F35,F42,F49,F56,F63,F70,F77,F84,F91)</f>
        <v>0</v>
      </c>
      <c r="G7" s="31"/>
      <c r="H7" s="30"/>
      <c r="I7" s="25">
        <f>SUM(I14,I21,I28,I35,I42,I49,I56,I63,I70,I77,I84,I91)</f>
        <v>0</v>
      </c>
    </row>
    <row r="8" spans="1:14" x14ac:dyDescent="0.25">
      <c r="A8" s="7" t="s">
        <v>25</v>
      </c>
      <c r="B8" s="33">
        <v>6.25</v>
      </c>
      <c r="C8" s="32">
        <v>5500</v>
      </c>
      <c r="D8" s="31">
        <v>0</v>
      </c>
      <c r="E8" s="2"/>
      <c r="F8" s="25">
        <f t="shared" ref="F8:F11" si="0">SUM(F15,F22,F29,F36,F43,F50,F57,F64,F71,F78,F85,F92)</f>
        <v>0</v>
      </c>
      <c r="G8" s="31"/>
      <c r="H8" s="30"/>
      <c r="I8" s="25">
        <f t="shared" ref="I8:I11" si="1">SUM(I15,I22,I29,I36,I43,I50,I57,I64,I71,I78,I85,I92)</f>
        <v>0</v>
      </c>
    </row>
    <row r="9" spans="1:14" x14ac:dyDescent="0.25">
      <c r="A9" s="7" t="s">
        <v>23</v>
      </c>
      <c r="B9" s="33">
        <v>7</v>
      </c>
      <c r="C9" s="32">
        <v>12900</v>
      </c>
      <c r="D9" s="31">
        <v>0</v>
      </c>
      <c r="E9" s="2"/>
      <c r="F9" s="25">
        <f t="shared" si="0"/>
        <v>0</v>
      </c>
      <c r="G9" s="31"/>
      <c r="H9" s="30"/>
      <c r="I9" s="25">
        <f t="shared" si="1"/>
        <v>0</v>
      </c>
      <c r="J9" s="22"/>
      <c r="K9" s="23"/>
      <c r="L9" s="23"/>
      <c r="M9" s="23"/>
      <c r="N9" s="23"/>
    </row>
    <row r="10" spans="1:14" x14ac:dyDescent="0.25">
      <c r="A10" s="7" t="s">
        <v>26</v>
      </c>
      <c r="B10" s="33">
        <v>4.25</v>
      </c>
      <c r="C10" s="32"/>
      <c r="D10" s="31">
        <v>10930</v>
      </c>
      <c r="E10" s="2">
        <v>10930</v>
      </c>
      <c r="F10" s="25">
        <f t="shared" si="0"/>
        <v>10930</v>
      </c>
      <c r="G10" s="31"/>
      <c r="H10" s="30"/>
      <c r="I10" s="25">
        <f t="shared" si="1"/>
        <v>0</v>
      </c>
    </row>
    <row r="11" spans="1:14" ht="15.75" customHeight="1" x14ac:dyDescent="0.25">
      <c r="A11" s="7" t="s">
        <v>19</v>
      </c>
      <c r="B11" s="32">
        <v>7.25</v>
      </c>
      <c r="C11" s="32">
        <v>9030</v>
      </c>
      <c r="D11" s="31">
        <v>9900</v>
      </c>
      <c r="E11" s="2"/>
      <c r="F11" s="25">
        <f t="shared" si="0"/>
        <v>0</v>
      </c>
      <c r="G11" s="31"/>
      <c r="H11" s="30"/>
      <c r="I11" s="25">
        <f t="shared" si="1"/>
        <v>10930</v>
      </c>
    </row>
    <row r="12" spans="1:14" s="21" customFormat="1" x14ac:dyDescent="0.25">
      <c r="A12" s="8" t="s">
        <v>0</v>
      </c>
      <c r="B12" s="34"/>
      <c r="C12" s="35">
        <f>SUM(C14:C18)</f>
        <v>0</v>
      </c>
      <c r="D12" s="36">
        <f>SUM(D14:D18)</f>
        <v>32780</v>
      </c>
      <c r="E12" s="37"/>
      <c r="F12" s="36">
        <f>SUM(F14:F18)</f>
        <v>0</v>
      </c>
      <c r="G12" s="36">
        <f>SUM(G14:G18)</f>
        <v>173994.9315068493</v>
      </c>
      <c r="H12" s="38"/>
      <c r="I12" s="36">
        <f>SUM(I14:I18)</f>
        <v>0</v>
      </c>
    </row>
    <row r="13" spans="1:14" x14ac:dyDescent="0.25">
      <c r="A13" s="7" t="s">
        <v>17</v>
      </c>
      <c r="B13" s="33"/>
      <c r="C13" s="32"/>
      <c r="D13" s="39"/>
      <c r="E13" s="40"/>
      <c r="F13" s="39"/>
      <c r="G13" s="31"/>
      <c r="H13" s="41"/>
      <c r="I13" s="42"/>
    </row>
    <row r="14" spans="1:14" x14ac:dyDescent="0.25">
      <c r="A14" s="7" t="s">
        <v>42</v>
      </c>
      <c r="B14" s="33">
        <v>7.25</v>
      </c>
      <c r="C14" s="43"/>
      <c r="D14" s="39">
        <v>11950</v>
      </c>
      <c r="E14" s="40"/>
      <c r="F14" s="39"/>
      <c r="G14" s="31">
        <f>D14*B14/365*31/100*1000</f>
        <v>73582.534246575335</v>
      </c>
      <c r="H14" s="41"/>
      <c r="I14" s="42"/>
    </row>
    <row r="15" spans="1:14" x14ac:dyDescent="0.25">
      <c r="A15" s="7" t="s">
        <v>25</v>
      </c>
      <c r="B15" s="33">
        <v>6.25</v>
      </c>
      <c r="C15" s="43"/>
      <c r="D15" s="39">
        <v>0</v>
      </c>
      <c r="E15" s="40"/>
      <c r="F15" s="39"/>
      <c r="G15" s="31">
        <f>D15*B15/365*31*1000/100</f>
        <v>0</v>
      </c>
      <c r="H15" s="41"/>
      <c r="I15" s="42"/>
    </row>
    <row r="16" spans="1:14" x14ac:dyDescent="0.25">
      <c r="A16" s="7" t="s">
        <v>23</v>
      </c>
      <c r="B16" s="33">
        <v>7</v>
      </c>
      <c r="C16" s="43"/>
      <c r="D16" s="39">
        <v>0</v>
      </c>
      <c r="E16" s="40"/>
      <c r="F16" s="39"/>
      <c r="G16" s="31">
        <f>D16*B16/365*31*1000/100</f>
        <v>0</v>
      </c>
      <c r="H16" s="41"/>
      <c r="I16" s="42"/>
    </row>
    <row r="17" spans="1:9" x14ac:dyDescent="0.25">
      <c r="A17" s="7" t="s">
        <v>26</v>
      </c>
      <c r="B17" s="32">
        <v>4.25</v>
      </c>
      <c r="C17" s="43"/>
      <c r="D17" s="39">
        <v>10930</v>
      </c>
      <c r="E17" s="40"/>
      <c r="F17" s="39"/>
      <c r="G17" s="31">
        <f t="shared" ref="G17:G18" si="2">D17*B17/365*31/100*1000</f>
        <v>39452.808219178078</v>
      </c>
      <c r="H17" s="41"/>
      <c r="I17" s="42"/>
    </row>
    <row r="18" spans="1:9" x14ac:dyDescent="0.25">
      <c r="A18" s="7" t="s">
        <v>19</v>
      </c>
      <c r="B18" s="32">
        <v>7.25</v>
      </c>
      <c r="C18" s="43"/>
      <c r="D18" s="39">
        <v>9900</v>
      </c>
      <c r="E18" s="40"/>
      <c r="F18" s="39"/>
      <c r="G18" s="31">
        <f t="shared" si="2"/>
        <v>60959.589041095896</v>
      </c>
      <c r="H18" s="41"/>
      <c r="I18" s="42"/>
    </row>
    <row r="19" spans="1:9" s="21" customFormat="1" x14ac:dyDescent="0.25">
      <c r="A19" s="8" t="s">
        <v>1</v>
      </c>
      <c r="B19" s="34"/>
      <c r="C19" s="34"/>
      <c r="D19" s="36">
        <f>SUM(D21:D25)</f>
        <v>32780</v>
      </c>
      <c r="E19" s="37"/>
      <c r="F19" s="36">
        <f t="shared" ref="F19" si="3">SUM(F22:F25)</f>
        <v>1000</v>
      </c>
      <c r="G19" s="36">
        <f>SUM(G21:G25)</f>
        <v>157156.71232876711</v>
      </c>
      <c r="H19" s="38"/>
      <c r="I19" s="36">
        <f>SUM(I22:I25)</f>
        <v>0</v>
      </c>
    </row>
    <row r="20" spans="1:9" s="21" customFormat="1" x14ac:dyDescent="0.25">
      <c r="A20" s="7" t="s">
        <v>17</v>
      </c>
      <c r="B20" s="34"/>
      <c r="C20" s="34"/>
      <c r="D20" s="39"/>
      <c r="E20" s="37"/>
      <c r="F20" s="36"/>
      <c r="G20" s="36"/>
      <c r="H20" s="38"/>
      <c r="I20" s="36"/>
    </row>
    <row r="21" spans="1:9" s="21" customFormat="1" x14ac:dyDescent="0.25">
      <c r="A21" s="7" t="s">
        <v>42</v>
      </c>
      <c r="B21" s="33">
        <v>7.25</v>
      </c>
      <c r="C21" s="34"/>
      <c r="D21" s="39">
        <f>D14-F14+I14</f>
        <v>11950</v>
      </c>
      <c r="E21" s="40"/>
      <c r="F21" s="39"/>
      <c r="G21" s="31">
        <f>D21*B21*28/365*1000/100</f>
        <v>66461.643835616444</v>
      </c>
      <c r="H21" s="41"/>
      <c r="I21" s="36"/>
    </row>
    <row r="22" spans="1:9" x14ac:dyDescent="0.25">
      <c r="A22" s="7" t="s">
        <v>25</v>
      </c>
      <c r="B22" s="33">
        <v>6.25</v>
      </c>
      <c r="C22" s="32"/>
      <c r="D22" s="39">
        <f t="shared" ref="D22:D25" si="4">D15-F15+I15</f>
        <v>0</v>
      </c>
      <c r="E22" s="44"/>
      <c r="F22" s="39"/>
      <c r="G22" s="31">
        <f>D22*B22*28/365/100*1000</f>
        <v>0</v>
      </c>
      <c r="H22" s="41"/>
      <c r="I22" s="42"/>
    </row>
    <row r="23" spans="1:9" x14ac:dyDescent="0.25">
      <c r="A23" s="7" t="s">
        <v>23</v>
      </c>
      <c r="B23" s="33">
        <v>7</v>
      </c>
      <c r="C23" s="32"/>
      <c r="D23" s="39">
        <f t="shared" si="4"/>
        <v>0</v>
      </c>
      <c r="E23" s="44"/>
      <c r="F23" s="39"/>
      <c r="G23" s="31">
        <f t="shared" ref="G23" si="5">D23*B23*28/365/100*1000</f>
        <v>0</v>
      </c>
      <c r="H23" s="41"/>
      <c r="I23" s="42"/>
    </row>
    <row r="24" spans="1:9" x14ac:dyDescent="0.25">
      <c r="A24" s="7" t="s">
        <v>26</v>
      </c>
      <c r="B24" s="33">
        <v>4.25</v>
      </c>
      <c r="C24" s="32"/>
      <c r="D24" s="39">
        <f t="shared" si="4"/>
        <v>10930</v>
      </c>
      <c r="E24" s="44"/>
      <c r="F24" s="39">
        <v>1000</v>
      </c>
      <c r="G24" s="31">
        <f t="shared" ref="G24:G25" si="6">D24*B24*28/365*1000/100</f>
        <v>35634.794520547941</v>
      </c>
      <c r="H24" s="41"/>
      <c r="I24" s="42"/>
    </row>
    <row r="25" spans="1:9" x14ac:dyDescent="0.25">
      <c r="A25" s="7" t="s">
        <v>19</v>
      </c>
      <c r="B25" s="32">
        <v>7.25</v>
      </c>
      <c r="C25" s="32"/>
      <c r="D25" s="39">
        <f t="shared" si="4"/>
        <v>9900</v>
      </c>
      <c r="E25" s="44"/>
      <c r="F25" s="39"/>
      <c r="G25" s="31">
        <f t="shared" si="6"/>
        <v>55060.273972602736</v>
      </c>
      <c r="H25" s="41"/>
      <c r="I25" s="42"/>
    </row>
    <row r="26" spans="1:9" s="21" customFormat="1" x14ac:dyDescent="0.25">
      <c r="A26" s="8" t="s">
        <v>2</v>
      </c>
      <c r="B26" s="34"/>
      <c r="C26" s="34"/>
      <c r="D26" s="36">
        <f>SUM(D28:D32)</f>
        <v>31780</v>
      </c>
      <c r="E26" s="37"/>
      <c r="F26" s="36">
        <f t="shared" ref="F26" si="7">SUM(F27:F32)</f>
        <v>1100</v>
      </c>
      <c r="G26" s="36">
        <f>SUM(G28:G32)</f>
        <v>170385.34246575341</v>
      </c>
      <c r="H26" s="38"/>
      <c r="I26" s="36">
        <f>SUM(I27:I32)</f>
        <v>0</v>
      </c>
    </row>
    <row r="27" spans="1:9" x14ac:dyDescent="0.25">
      <c r="A27" s="7" t="s">
        <v>17</v>
      </c>
      <c r="B27" s="32">
        <v>7.25</v>
      </c>
      <c r="C27" s="32"/>
      <c r="D27" s="39"/>
      <c r="E27" s="44"/>
      <c r="F27" s="39"/>
      <c r="G27" s="31"/>
      <c r="H27" s="41"/>
      <c r="I27" s="42"/>
    </row>
    <row r="28" spans="1:9" x14ac:dyDescent="0.25">
      <c r="A28" s="7" t="s">
        <v>42</v>
      </c>
      <c r="B28" s="33">
        <v>7.25</v>
      </c>
      <c r="C28" s="32"/>
      <c r="D28" s="39">
        <f>D21-F21+I21</f>
        <v>11950</v>
      </c>
      <c r="E28" s="44"/>
      <c r="F28" s="39"/>
      <c r="G28" s="31">
        <f>D28*B28*31/365*1000/100</f>
        <v>73582.534246575335</v>
      </c>
      <c r="H28" s="41"/>
      <c r="I28" s="42"/>
    </row>
    <row r="29" spans="1:9" x14ac:dyDescent="0.25">
      <c r="A29" s="7" t="s">
        <v>25</v>
      </c>
      <c r="B29" s="33">
        <v>6.25</v>
      </c>
      <c r="C29" s="32"/>
      <c r="D29" s="39">
        <f t="shared" ref="D29:D32" si="8">D22-F22+I22</f>
        <v>0</v>
      </c>
      <c r="E29" s="44"/>
      <c r="F29" s="39"/>
      <c r="G29" s="31">
        <f>D29*B29/365*31*1000/100</f>
        <v>0</v>
      </c>
      <c r="H29" s="41"/>
      <c r="I29" s="42"/>
    </row>
    <row r="30" spans="1:9" x14ac:dyDescent="0.25">
      <c r="A30" s="7" t="s">
        <v>23</v>
      </c>
      <c r="B30" s="33">
        <v>7</v>
      </c>
      <c r="C30" s="32"/>
      <c r="D30" s="39">
        <f t="shared" si="8"/>
        <v>0</v>
      </c>
      <c r="E30" s="44"/>
      <c r="F30" s="39"/>
      <c r="G30" s="31">
        <f>D30*B30*31/365/100*1000</f>
        <v>0</v>
      </c>
      <c r="H30" s="41"/>
      <c r="I30" s="42"/>
    </row>
    <row r="31" spans="1:9" x14ac:dyDescent="0.25">
      <c r="A31" s="7" t="s">
        <v>26</v>
      </c>
      <c r="B31" s="33">
        <v>4.25</v>
      </c>
      <c r="C31" s="32"/>
      <c r="D31" s="39">
        <f t="shared" si="8"/>
        <v>9930</v>
      </c>
      <c r="E31" s="44"/>
      <c r="F31" s="39">
        <v>1100</v>
      </c>
      <c r="G31" s="31">
        <f t="shared" ref="G31:G32" si="9">D31*B31*31/365*1000/100</f>
        <v>35843.219178082189</v>
      </c>
      <c r="H31" s="41"/>
      <c r="I31" s="42"/>
    </row>
    <row r="32" spans="1:9" x14ac:dyDescent="0.25">
      <c r="A32" s="7" t="s">
        <v>19</v>
      </c>
      <c r="B32" s="32">
        <v>7.25</v>
      </c>
      <c r="C32" s="32"/>
      <c r="D32" s="39">
        <f t="shared" si="8"/>
        <v>9900</v>
      </c>
      <c r="E32" s="44"/>
      <c r="F32" s="39"/>
      <c r="G32" s="31">
        <f t="shared" si="9"/>
        <v>60959.589041095889</v>
      </c>
      <c r="H32" s="41"/>
      <c r="I32" s="42"/>
    </row>
    <row r="33" spans="1:9" s="21" customFormat="1" x14ac:dyDescent="0.25">
      <c r="A33" s="8" t="s">
        <v>3</v>
      </c>
      <c r="B33" s="34"/>
      <c r="C33" s="34"/>
      <c r="D33" s="36">
        <f>SUM(D35:D39)</f>
        <v>30680</v>
      </c>
      <c r="E33" s="37"/>
      <c r="F33" s="36">
        <f t="shared" ref="F33" si="10">SUM(F36:F39)</f>
        <v>1100</v>
      </c>
      <c r="G33" s="36">
        <f>SUM(G35:G39)</f>
        <v>161046.57534246575</v>
      </c>
      <c r="H33" s="38"/>
      <c r="I33" s="36">
        <f>SUM(I36:I39)</f>
        <v>0</v>
      </c>
    </row>
    <row r="34" spans="1:9" s="21" customFormat="1" x14ac:dyDescent="0.25">
      <c r="A34" s="7" t="s">
        <v>17</v>
      </c>
      <c r="B34" s="34"/>
      <c r="C34" s="34"/>
      <c r="D34" s="39"/>
      <c r="E34" s="37"/>
      <c r="F34" s="36"/>
      <c r="G34" s="36"/>
      <c r="H34" s="38"/>
      <c r="I34" s="36"/>
    </row>
    <row r="35" spans="1:9" s="21" customFormat="1" x14ac:dyDescent="0.25">
      <c r="A35" s="7" t="s">
        <v>42</v>
      </c>
      <c r="B35" s="33">
        <v>7.25</v>
      </c>
      <c r="C35" s="34"/>
      <c r="D35" s="39">
        <f>D28-F28+I28</f>
        <v>11950</v>
      </c>
      <c r="E35" s="40" t="s">
        <v>27</v>
      </c>
      <c r="F35" s="39"/>
      <c r="G35" s="31">
        <f>D35*B35*30/365*1000/100</f>
        <v>71208.904109589042</v>
      </c>
      <c r="H35" s="41"/>
      <c r="I35" s="39"/>
    </row>
    <row r="36" spans="1:9" x14ac:dyDescent="0.25">
      <c r="A36" s="7" t="s">
        <v>25</v>
      </c>
      <c r="B36" s="33">
        <v>6.25</v>
      </c>
      <c r="C36" s="32"/>
      <c r="D36" s="39">
        <f t="shared" ref="D36:D39" si="11">D29-F29+I29</f>
        <v>0</v>
      </c>
      <c r="E36" s="44"/>
      <c r="F36" s="39"/>
      <c r="G36" s="31">
        <f>D36*B36/365*30*1000/100</f>
        <v>0</v>
      </c>
      <c r="H36" s="41"/>
      <c r="I36" s="42"/>
    </row>
    <row r="37" spans="1:9" x14ac:dyDescent="0.25">
      <c r="A37" s="7" t="s">
        <v>23</v>
      </c>
      <c r="B37" s="33">
        <v>7</v>
      </c>
      <c r="C37" s="32"/>
      <c r="D37" s="39">
        <f t="shared" si="11"/>
        <v>0</v>
      </c>
      <c r="E37" s="44"/>
      <c r="F37" s="39"/>
      <c r="G37" s="31">
        <f>D37*B37*30/365/100*1000</f>
        <v>0</v>
      </c>
      <c r="H37" s="41"/>
      <c r="I37" s="42"/>
    </row>
    <row r="38" spans="1:9" x14ac:dyDescent="0.25">
      <c r="A38" s="7" t="s">
        <v>26</v>
      </c>
      <c r="B38" s="33">
        <v>4.25</v>
      </c>
      <c r="C38" s="32"/>
      <c r="D38" s="39">
        <f t="shared" si="11"/>
        <v>8830</v>
      </c>
      <c r="E38" s="44"/>
      <c r="F38" s="39">
        <v>1100</v>
      </c>
      <c r="G38" s="31">
        <f t="shared" ref="G38:G39" si="12">D38*B38*30/365*1000/100</f>
        <v>30844.520547945202</v>
      </c>
      <c r="H38" s="41"/>
      <c r="I38" s="42"/>
    </row>
    <row r="39" spans="1:9" x14ac:dyDescent="0.25">
      <c r="A39" s="7" t="s">
        <v>19</v>
      </c>
      <c r="B39" s="32">
        <v>7.25</v>
      </c>
      <c r="C39" s="32"/>
      <c r="D39" s="39">
        <f t="shared" si="11"/>
        <v>9900</v>
      </c>
      <c r="E39" s="44"/>
      <c r="F39" s="39"/>
      <c r="G39" s="31">
        <f t="shared" si="12"/>
        <v>58993.150684931512</v>
      </c>
      <c r="H39" s="41"/>
      <c r="I39" s="42"/>
    </row>
    <row r="40" spans="1:9" s="21" customFormat="1" x14ac:dyDescent="0.25">
      <c r="A40" s="8" t="s">
        <v>4</v>
      </c>
      <c r="B40" s="34"/>
      <c r="C40" s="34"/>
      <c r="D40" s="36">
        <f>SUM(D42:D46)</f>
        <v>29580</v>
      </c>
      <c r="E40" s="37"/>
      <c r="F40" s="36">
        <f t="shared" ref="F40" si="13">SUM(F41:F46)</f>
        <v>1100</v>
      </c>
      <c r="G40" s="36">
        <f>SUM(G42:G46)</f>
        <v>162444.24657534246</v>
      </c>
      <c r="H40" s="38"/>
      <c r="I40" s="36">
        <f>SUM(I41:I46)</f>
        <v>0</v>
      </c>
    </row>
    <row r="41" spans="1:9" x14ac:dyDescent="0.25">
      <c r="A41" s="7" t="s">
        <v>17</v>
      </c>
      <c r="B41" s="32"/>
      <c r="C41" s="32"/>
      <c r="D41" s="39"/>
      <c r="E41" s="44"/>
      <c r="F41" s="39"/>
      <c r="G41" s="31"/>
      <c r="H41" s="41"/>
      <c r="I41" s="42"/>
    </row>
    <row r="42" spans="1:9" x14ac:dyDescent="0.25">
      <c r="A42" s="7" t="s">
        <v>42</v>
      </c>
      <c r="B42" s="33">
        <v>7.25</v>
      </c>
      <c r="C42" s="32"/>
      <c r="D42" s="39">
        <f>D35-F35+I35</f>
        <v>11950</v>
      </c>
      <c r="E42" s="44"/>
      <c r="F42" s="39"/>
      <c r="G42" s="31">
        <f>D42*B42*31/365*1000/100</f>
        <v>73582.534246575335</v>
      </c>
      <c r="H42" s="41"/>
      <c r="I42" s="42"/>
    </row>
    <row r="43" spans="1:9" x14ac:dyDescent="0.25">
      <c r="A43" s="7" t="s">
        <v>25</v>
      </c>
      <c r="B43" s="33">
        <v>6.25</v>
      </c>
      <c r="C43" s="32"/>
      <c r="D43" s="39">
        <f t="shared" ref="D43:D46" si="14">D36-F36+I36</f>
        <v>0</v>
      </c>
      <c r="E43" s="44"/>
      <c r="F43" s="39"/>
      <c r="G43" s="31">
        <f>D43*B43/365*31*1000/100</f>
        <v>0</v>
      </c>
      <c r="H43" s="41"/>
      <c r="I43" s="42"/>
    </row>
    <row r="44" spans="1:9" x14ac:dyDescent="0.25">
      <c r="A44" s="7" t="s">
        <v>23</v>
      </c>
      <c r="B44" s="33">
        <v>7</v>
      </c>
      <c r="C44" s="32"/>
      <c r="D44" s="39">
        <f t="shared" si="14"/>
        <v>0</v>
      </c>
      <c r="E44" s="44"/>
      <c r="F44" s="39"/>
      <c r="G44" s="31">
        <f t="shared" ref="G44:G46" si="15">D44*B44*31/365*1000/100</f>
        <v>0</v>
      </c>
      <c r="H44" s="41"/>
      <c r="I44" s="42"/>
    </row>
    <row r="45" spans="1:9" x14ac:dyDescent="0.25">
      <c r="A45" s="7" t="s">
        <v>26</v>
      </c>
      <c r="B45" s="33">
        <v>4.25</v>
      </c>
      <c r="C45" s="32"/>
      <c r="D45" s="39">
        <f t="shared" si="14"/>
        <v>7730</v>
      </c>
      <c r="E45" s="44"/>
      <c r="F45" s="39">
        <v>1100</v>
      </c>
      <c r="G45" s="31">
        <f t="shared" si="15"/>
        <v>27902.123287671231</v>
      </c>
      <c r="H45" s="41"/>
      <c r="I45" s="42"/>
    </row>
    <row r="46" spans="1:9" x14ac:dyDescent="0.25">
      <c r="A46" s="7" t="s">
        <v>19</v>
      </c>
      <c r="B46" s="32">
        <v>7.25</v>
      </c>
      <c r="C46" s="32"/>
      <c r="D46" s="39">
        <f t="shared" si="14"/>
        <v>9900</v>
      </c>
      <c r="E46" s="44"/>
      <c r="F46" s="39"/>
      <c r="G46" s="31">
        <f t="shared" si="15"/>
        <v>60959.589041095889</v>
      </c>
      <c r="H46" s="41"/>
      <c r="I46" s="42"/>
    </row>
    <row r="47" spans="1:9" s="21" customFormat="1" x14ac:dyDescent="0.25">
      <c r="A47" s="8" t="s">
        <v>5</v>
      </c>
      <c r="B47" s="34"/>
      <c r="C47" s="34"/>
      <c r="D47" s="36">
        <f>SUM(D49:D53)</f>
        <v>28480</v>
      </c>
      <c r="E47" s="37"/>
      <c r="F47" s="36">
        <f t="shared" ref="F47:G47" si="16">SUM(F48:F53)</f>
        <v>1100</v>
      </c>
      <c r="G47" s="36">
        <f t="shared" si="16"/>
        <v>153361.64383561644</v>
      </c>
      <c r="H47" s="38"/>
      <c r="I47" s="36">
        <f>SUM(I48:I53)</f>
        <v>0</v>
      </c>
    </row>
    <row r="48" spans="1:9" x14ac:dyDescent="0.25">
      <c r="A48" s="7" t="s">
        <v>17</v>
      </c>
      <c r="B48" s="32"/>
      <c r="C48" s="32"/>
      <c r="D48" s="39"/>
      <c r="E48" s="44"/>
      <c r="F48" s="39"/>
      <c r="G48" s="31"/>
      <c r="H48" s="41"/>
      <c r="I48" s="42"/>
    </row>
    <row r="49" spans="1:9" x14ac:dyDescent="0.25">
      <c r="A49" s="7" t="s">
        <v>42</v>
      </c>
      <c r="B49" s="33">
        <v>7.25</v>
      </c>
      <c r="C49" s="32"/>
      <c r="D49" s="39">
        <f>D42-F42+I42</f>
        <v>11950</v>
      </c>
      <c r="E49" s="44"/>
      <c r="F49" s="39"/>
      <c r="G49" s="31">
        <f>D49*B49*30/365*1000/100</f>
        <v>71208.904109589042</v>
      </c>
      <c r="H49" s="41"/>
      <c r="I49" s="42"/>
    </row>
    <row r="50" spans="1:9" x14ac:dyDescent="0.25">
      <c r="A50" s="7" t="s">
        <v>25</v>
      </c>
      <c r="B50" s="33">
        <v>6.25</v>
      </c>
      <c r="C50" s="32"/>
      <c r="D50" s="39">
        <f t="shared" ref="D50:D53" si="17">D43-F43+I43</f>
        <v>0</v>
      </c>
      <c r="E50" s="44" t="s">
        <v>28</v>
      </c>
      <c r="F50" s="39"/>
      <c r="G50" s="31">
        <f t="shared" ref="G50:G53" si="18">D50*B50*30/365*1000/100</f>
        <v>0</v>
      </c>
      <c r="H50" s="41"/>
      <c r="I50" s="42"/>
    </row>
    <row r="51" spans="1:9" x14ac:dyDescent="0.25">
      <c r="A51" s="7" t="s">
        <v>23</v>
      </c>
      <c r="B51" s="33">
        <v>7</v>
      </c>
      <c r="C51" s="32"/>
      <c r="D51" s="39">
        <f t="shared" si="17"/>
        <v>0</v>
      </c>
      <c r="E51" s="44" t="s">
        <v>28</v>
      </c>
      <c r="F51" s="39"/>
      <c r="G51" s="31">
        <f t="shared" si="18"/>
        <v>0</v>
      </c>
      <c r="H51" s="41"/>
      <c r="I51" s="42"/>
    </row>
    <row r="52" spans="1:9" x14ac:dyDescent="0.25">
      <c r="A52" s="7" t="s">
        <v>26</v>
      </c>
      <c r="B52" s="33">
        <v>4.25</v>
      </c>
      <c r="C52" s="32"/>
      <c r="D52" s="39">
        <f t="shared" si="17"/>
        <v>6630</v>
      </c>
      <c r="E52" s="44"/>
      <c r="F52" s="39">
        <v>1100</v>
      </c>
      <c r="G52" s="31">
        <f t="shared" si="18"/>
        <v>23159.589041095893</v>
      </c>
      <c r="H52" s="41"/>
      <c r="I52" s="42"/>
    </row>
    <row r="53" spans="1:9" x14ac:dyDescent="0.25">
      <c r="A53" s="7" t="s">
        <v>19</v>
      </c>
      <c r="B53" s="32">
        <v>7.25</v>
      </c>
      <c r="C53" s="32"/>
      <c r="D53" s="39">
        <f t="shared" si="17"/>
        <v>9900</v>
      </c>
      <c r="E53" s="44"/>
      <c r="F53" s="39"/>
      <c r="G53" s="31">
        <f t="shared" si="18"/>
        <v>58993.150684931512</v>
      </c>
      <c r="H53" s="41"/>
      <c r="I53" s="42"/>
    </row>
    <row r="54" spans="1:9" s="21" customFormat="1" x14ac:dyDescent="0.25">
      <c r="A54" s="8" t="s">
        <v>6</v>
      </c>
      <c r="B54" s="34"/>
      <c r="C54" s="34"/>
      <c r="D54" s="36">
        <f>SUM(D56:D60)</f>
        <v>27380</v>
      </c>
      <c r="E54" s="37"/>
      <c r="F54" s="36">
        <f t="shared" ref="F54:G54" si="19">SUM(F55:F60)</f>
        <v>1100</v>
      </c>
      <c r="G54" s="36">
        <f t="shared" si="19"/>
        <v>154503.15068493149</v>
      </c>
      <c r="H54" s="38"/>
      <c r="I54" s="36">
        <f>SUM(I55:I60)</f>
        <v>0</v>
      </c>
    </row>
    <row r="55" spans="1:9" x14ac:dyDescent="0.25">
      <c r="A55" s="7" t="s">
        <v>17</v>
      </c>
      <c r="B55" s="32"/>
      <c r="C55" s="32"/>
      <c r="D55" s="39"/>
      <c r="E55" s="44"/>
      <c r="F55" s="39"/>
      <c r="G55" s="31"/>
      <c r="H55" s="41"/>
      <c r="I55" s="39"/>
    </row>
    <row r="56" spans="1:9" x14ac:dyDescent="0.25">
      <c r="A56" s="7" t="s">
        <v>42</v>
      </c>
      <c r="B56" s="33">
        <v>7.25</v>
      </c>
      <c r="C56" s="32"/>
      <c r="D56" s="39">
        <f>D49-F49+I49</f>
        <v>11950</v>
      </c>
      <c r="E56" s="44"/>
      <c r="F56" s="39"/>
      <c r="G56" s="31">
        <f t="shared" ref="G56:G60" si="20">D56*B56*31/365*1000/100</f>
        <v>73582.534246575335</v>
      </c>
      <c r="H56" s="41"/>
      <c r="I56" s="39"/>
    </row>
    <row r="57" spans="1:9" x14ac:dyDescent="0.25">
      <c r="A57" s="7" t="s">
        <v>25</v>
      </c>
      <c r="B57" s="33">
        <v>6.25</v>
      </c>
      <c r="C57" s="32"/>
      <c r="D57" s="39">
        <f t="shared" ref="D57:D60" si="21">D50-F50+I50</f>
        <v>0</v>
      </c>
      <c r="E57" s="44"/>
      <c r="F57" s="39"/>
      <c r="G57" s="31">
        <f t="shared" si="20"/>
        <v>0</v>
      </c>
      <c r="H57" s="41"/>
      <c r="I57" s="39"/>
    </row>
    <row r="58" spans="1:9" x14ac:dyDescent="0.25">
      <c r="A58" s="7" t="s">
        <v>23</v>
      </c>
      <c r="B58" s="33">
        <v>7</v>
      </c>
      <c r="C58" s="32"/>
      <c r="D58" s="39">
        <f t="shared" si="21"/>
        <v>0</v>
      </c>
      <c r="E58" s="44"/>
      <c r="F58" s="39"/>
      <c r="G58" s="31">
        <f t="shared" si="20"/>
        <v>0</v>
      </c>
      <c r="H58" s="41"/>
      <c r="I58" s="39"/>
    </row>
    <row r="59" spans="1:9" x14ac:dyDescent="0.25">
      <c r="A59" s="7" t="s">
        <v>26</v>
      </c>
      <c r="B59" s="33">
        <v>4.25</v>
      </c>
      <c r="C59" s="32"/>
      <c r="D59" s="39">
        <f t="shared" si="21"/>
        <v>5530</v>
      </c>
      <c r="E59" s="44"/>
      <c r="F59" s="39">
        <v>1100</v>
      </c>
      <c r="G59" s="31">
        <f t="shared" si="20"/>
        <v>19961.027397260274</v>
      </c>
      <c r="H59" s="41"/>
      <c r="I59" s="39"/>
    </row>
    <row r="60" spans="1:9" x14ac:dyDescent="0.25">
      <c r="A60" s="7" t="s">
        <v>19</v>
      </c>
      <c r="B60" s="32">
        <v>7.25</v>
      </c>
      <c r="C60" s="32"/>
      <c r="D60" s="39">
        <f t="shared" si="21"/>
        <v>9900</v>
      </c>
      <c r="E60" s="44"/>
      <c r="F60" s="39"/>
      <c r="G60" s="31">
        <f t="shared" si="20"/>
        <v>60959.589041095889</v>
      </c>
      <c r="H60" s="41"/>
      <c r="I60" s="39"/>
    </row>
    <row r="61" spans="1:9" s="21" customFormat="1" x14ac:dyDescent="0.25">
      <c r="A61" s="8" t="s">
        <v>7</v>
      </c>
      <c r="B61" s="34"/>
      <c r="C61" s="34"/>
      <c r="D61" s="36">
        <f>SUM(D63:D67)</f>
        <v>26280</v>
      </c>
      <c r="E61" s="37"/>
      <c r="F61" s="36">
        <f t="shared" ref="F61:I61" si="22">SUM(F63:F67)</f>
        <v>1100</v>
      </c>
      <c r="G61" s="36">
        <f t="shared" si="22"/>
        <v>150532.60273972602</v>
      </c>
      <c r="H61" s="36">
        <f t="shared" si="22"/>
        <v>0</v>
      </c>
      <c r="I61" s="36">
        <f t="shared" si="22"/>
        <v>0</v>
      </c>
    </row>
    <row r="62" spans="1:9" x14ac:dyDescent="0.25">
      <c r="A62" s="7" t="s">
        <v>17</v>
      </c>
      <c r="B62" s="32"/>
      <c r="C62" s="32"/>
      <c r="D62" s="39"/>
      <c r="E62" s="44"/>
      <c r="F62" s="39"/>
      <c r="G62" s="31"/>
      <c r="H62" s="41"/>
      <c r="I62" s="39"/>
    </row>
    <row r="63" spans="1:9" x14ac:dyDescent="0.25">
      <c r="A63" s="7" t="s">
        <v>42</v>
      </c>
      <c r="B63" s="33">
        <v>7.25</v>
      </c>
      <c r="C63" s="32"/>
      <c r="D63" s="39">
        <f>D56-F56+I56</f>
        <v>11950</v>
      </c>
      <c r="E63" s="44"/>
      <c r="F63" s="39"/>
      <c r="G63" s="31">
        <f t="shared" ref="G63:G67" si="23">D63*B63*31/365*1000/100</f>
        <v>73582.534246575335</v>
      </c>
      <c r="H63" s="41"/>
      <c r="I63" s="39"/>
    </row>
    <row r="64" spans="1:9" x14ac:dyDescent="0.25">
      <c r="A64" s="7" t="s">
        <v>25</v>
      </c>
      <c r="B64" s="33">
        <v>6.25</v>
      </c>
      <c r="C64" s="32"/>
      <c r="D64" s="39">
        <f t="shared" ref="D64:D67" si="24">D57-F57+I57</f>
        <v>0</v>
      </c>
      <c r="E64" s="44"/>
      <c r="F64" s="39"/>
      <c r="G64" s="31">
        <f t="shared" si="23"/>
        <v>0</v>
      </c>
      <c r="H64" s="41"/>
      <c r="I64" s="39"/>
    </row>
    <row r="65" spans="1:9" x14ac:dyDescent="0.25">
      <c r="A65" s="7" t="s">
        <v>23</v>
      </c>
      <c r="B65" s="33">
        <v>7</v>
      </c>
      <c r="C65" s="32"/>
      <c r="D65" s="39">
        <f t="shared" si="24"/>
        <v>0</v>
      </c>
      <c r="E65" s="44" t="s">
        <v>30</v>
      </c>
      <c r="F65" s="39"/>
      <c r="G65" s="31">
        <f t="shared" si="23"/>
        <v>0</v>
      </c>
      <c r="H65" s="41"/>
      <c r="I65" s="39"/>
    </row>
    <row r="66" spans="1:9" x14ac:dyDescent="0.25">
      <c r="A66" s="7" t="s">
        <v>26</v>
      </c>
      <c r="B66" s="33">
        <v>4.25</v>
      </c>
      <c r="C66" s="32"/>
      <c r="D66" s="39">
        <f t="shared" si="24"/>
        <v>4430</v>
      </c>
      <c r="E66" s="44"/>
      <c r="F66" s="39">
        <v>1100</v>
      </c>
      <c r="G66" s="31">
        <f t="shared" si="23"/>
        <v>15990.479452054795</v>
      </c>
      <c r="H66" s="41"/>
      <c r="I66" s="39"/>
    </row>
    <row r="67" spans="1:9" x14ac:dyDescent="0.25">
      <c r="A67" s="7" t="s">
        <v>19</v>
      </c>
      <c r="B67" s="32">
        <v>7.25</v>
      </c>
      <c r="C67" s="32"/>
      <c r="D67" s="39">
        <f t="shared" si="24"/>
        <v>9900</v>
      </c>
      <c r="E67" s="44"/>
      <c r="F67" s="39"/>
      <c r="G67" s="31">
        <f t="shared" si="23"/>
        <v>60959.589041095889</v>
      </c>
      <c r="H67" s="41"/>
      <c r="I67" s="39"/>
    </row>
    <row r="68" spans="1:9" s="21" customFormat="1" x14ac:dyDescent="0.25">
      <c r="A68" s="8" t="s">
        <v>8</v>
      </c>
      <c r="B68" s="34"/>
      <c r="C68" s="34"/>
      <c r="D68" s="36">
        <f>SUM(D70:D74)</f>
        <v>25180</v>
      </c>
      <c r="E68" s="37"/>
      <c r="F68" s="36">
        <f t="shared" ref="F68" si="25">SUM(F69:F74)</f>
        <v>1100</v>
      </c>
      <c r="G68" s="36">
        <f t="shared" ref="G68" si="26">SUM(G70:G74)</f>
        <v>141834.24657534246</v>
      </c>
      <c r="H68" s="38"/>
      <c r="I68" s="36">
        <f>SUM(I69:I74)</f>
        <v>0</v>
      </c>
    </row>
    <row r="69" spans="1:9" x14ac:dyDescent="0.25">
      <c r="A69" s="7" t="s">
        <v>17</v>
      </c>
      <c r="B69" s="32"/>
      <c r="C69" s="32"/>
      <c r="D69" s="39"/>
      <c r="E69" s="44"/>
      <c r="F69" s="39"/>
      <c r="G69" s="31"/>
      <c r="H69" s="41"/>
      <c r="I69" s="39"/>
    </row>
    <row r="70" spans="1:9" x14ac:dyDescent="0.25">
      <c r="A70" s="7" t="s">
        <v>42</v>
      </c>
      <c r="B70" s="33">
        <v>7.25</v>
      </c>
      <c r="C70" s="32"/>
      <c r="D70" s="39">
        <f>D63-F63+I63</f>
        <v>11950</v>
      </c>
      <c r="E70" s="44"/>
      <c r="F70" s="39"/>
      <c r="G70" s="31">
        <f t="shared" ref="G70:G74" si="27">D70*B70*30/365*1000/100</f>
        <v>71208.904109589042</v>
      </c>
      <c r="H70" s="41"/>
      <c r="I70" s="39"/>
    </row>
    <row r="71" spans="1:9" x14ac:dyDescent="0.25">
      <c r="A71" s="7" t="s">
        <v>25</v>
      </c>
      <c r="B71" s="33">
        <v>6.25</v>
      </c>
      <c r="C71" s="32"/>
      <c r="D71" s="39">
        <f t="shared" ref="D71:D74" si="28">D64-F64+I64</f>
        <v>0</v>
      </c>
      <c r="E71" s="44" t="s">
        <v>29</v>
      </c>
      <c r="F71" s="39"/>
      <c r="G71" s="31">
        <f t="shared" si="27"/>
        <v>0</v>
      </c>
      <c r="H71" s="41"/>
      <c r="I71" s="39"/>
    </row>
    <row r="72" spans="1:9" x14ac:dyDescent="0.25">
      <c r="A72" s="7" t="s">
        <v>23</v>
      </c>
      <c r="B72" s="33">
        <v>7</v>
      </c>
      <c r="C72" s="32"/>
      <c r="D72" s="39">
        <f t="shared" si="28"/>
        <v>0</v>
      </c>
      <c r="E72" s="44" t="s">
        <v>32</v>
      </c>
      <c r="F72" s="39"/>
      <c r="G72" s="31">
        <f t="shared" si="27"/>
        <v>0</v>
      </c>
      <c r="H72" s="41"/>
      <c r="I72" s="39"/>
    </row>
    <row r="73" spans="1:9" x14ac:dyDescent="0.25">
      <c r="A73" s="7" t="s">
        <v>26</v>
      </c>
      <c r="B73" s="33">
        <v>4.25</v>
      </c>
      <c r="C73" s="32"/>
      <c r="D73" s="39">
        <f t="shared" si="28"/>
        <v>3330</v>
      </c>
      <c r="E73" s="44"/>
      <c r="F73" s="39">
        <v>1100</v>
      </c>
      <c r="G73" s="31">
        <f t="shared" si="27"/>
        <v>11632.191780821919</v>
      </c>
      <c r="H73" s="41"/>
      <c r="I73" s="39"/>
    </row>
    <row r="74" spans="1:9" x14ac:dyDescent="0.25">
      <c r="A74" s="7" t="s">
        <v>19</v>
      </c>
      <c r="B74" s="32">
        <v>7.25</v>
      </c>
      <c r="C74" s="32"/>
      <c r="D74" s="39">
        <f t="shared" si="28"/>
        <v>9900</v>
      </c>
      <c r="E74" s="44"/>
      <c r="F74" s="39"/>
      <c r="G74" s="31">
        <f t="shared" si="27"/>
        <v>58993.150684931512</v>
      </c>
      <c r="H74" s="41"/>
      <c r="I74" s="39"/>
    </row>
    <row r="75" spans="1:9" s="21" customFormat="1" x14ac:dyDescent="0.25">
      <c r="A75" s="8" t="s">
        <v>9</v>
      </c>
      <c r="B75" s="34"/>
      <c r="C75" s="34"/>
      <c r="D75" s="36">
        <f>SUM(D77:D81)</f>
        <v>24080</v>
      </c>
      <c r="E75" s="37"/>
      <c r="F75" s="36">
        <f t="shared" ref="F75" si="29">SUM(F76:F81)</f>
        <v>1100</v>
      </c>
      <c r="G75" s="36">
        <f>SUM(G77:G81)</f>
        <v>142591.50684931505</v>
      </c>
      <c r="H75" s="38"/>
      <c r="I75" s="36">
        <f>SUM(I76:I81)</f>
        <v>0</v>
      </c>
    </row>
    <row r="76" spans="1:9" x14ac:dyDescent="0.25">
      <c r="A76" s="7" t="s">
        <v>17</v>
      </c>
      <c r="B76" s="32"/>
      <c r="C76" s="32"/>
      <c r="D76" s="39"/>
      <c r="E76" s="44"/>
      <c r="F76" s="39"/>
      <c r="G76" s="31"/>
      <c r="H76" s="41"/>
      <c r="I76" s="39"/>
    </row>
    <row r="77" spans="1:9" x14ac:dyDescent="0.25">
      <c r="A77" s="7" t="s">
        <v>42</v>
      </c>
      <c r="B77" s="33">
        <v>7.25</v>
      </c>
      <c r="C77" s="32"/>
      <c r="D77" s="39">
        <f>D70-F70+I70</f>
        <v>11950</v>
      </c>
      <c r="E77" s="44"/>
      <c r="F77" s="39"/>
      <c r="G77" s="31">
        <f t="shared" ref="G77:G81" si="30">D77*B77*31/365*1000/100</f>
        <v>73582.534246575335</v>
      </c>
      <c r="H77" s="41"/>
      <c r="I77" s="39"/>
    </row>
    <row r="78" spans="1:9" x14ac:dyDescent="0.25">
      <c r="A78" s="7" t="s">
        <v>25</v>
      </c>
      <c r="B78" s="33">
        <v>6.25</v>
      </c>
      <c r="C78" s="32"/>
      <c r="D78" s="39">
        <f t="shared" ref="D78:D81" si="31">D71-F71+I71</f>
        <v>0</v>
      </c>
      <c r="E78" s="44" t="s">
        <v>31</v>
      </c>
      <c r="F78" s="39"/>
      <c r="G78" s="31">
        <f t="shared" si="30"/>
        <v>0</v>
      </c>
      <c r="H78" s="41"/>
      <c r="I78" s="39"/>
    </row>
    <row r="79" spans="1:9" x14ac:dyDescent="0.25">
      <c r="A79" s="7" t="s">
        <v>23</v>
      </c>
      <c r="B79" s="33">
        <v>7</v>
      </c>
      <c r="C79" s="32"/>
      <c r="D79" s="39">
        <f t="shared" si="31"/>
        <v>0</v>
      </c>
      <c r="E79" s="44"/>
      <c r="F79" s="39"/>
      <c r="G79" s="31">
        <f t="shared" si="30"/>
        <v>0</v>
      </c>
      <c r="H79" s="41"/>
      <c r="I79" s="39"/>
    </row>
    <row r="80" spans="1:9" x14ac:dyDescent="0.25">
      <c r="A80" s="7" t="s">
        <v>26</v>
      </c>
      <c r="B80" s="33">
        <v>4.25</v>
      </c>
      <c r="C80" s="32"/>
      <c r="D80" s="39">
        <f t="shared" si="31"/>
        <v>2230</v>
      </c>
      <c r="E80" s="44"/>
      <c r="F80" s="39">
        <v>1100</v>
      </c>
      <c r="G80" s="31">
        <f t="shared" si="30"/>
        <v>8049.3835616438355</v>
      </c>
      <c r="H80" s="41"/>
      <c r="I80" s="39"/>
    </row>
    <row r="81" spans="1:11" x14ac:dyDescent="0.25">
      <c r="A81" s="7" t="s">
        <v>19</v>
      </c>
      <c r="B81" s="32">
        <v>7.25</v>
      </c>
      <c r="C81" s="32"/>
      <c r="D81" s="39">
        <f t="shared" si="31"/>
        <v>9900</v>
      </c>
      <c r="E81" s="44"/>
      <c r="F81" s="39"/>
      <c r="G81" s="31">
        <f t="shared" si="30"/>
        <v>60959.589041095889</v>
      </c>
      <c r="H81" s="41"/>
      <c r="I81" s="39"/>
    </row>
    <row r="82" spans="1:11" s="21" customFormat="1" x14ac:dyDescent="0.25">
      <c r="A82" s="8" t="s">
        <v>10</v>
      </c>
      <c r="B82" s="34"/>
      <c r="C82" s="34"/>
      <c r="D82" s="36">
        <f>SUM(D84:D88)</f>
        <v>22980</v>
      </c>
      <c r="E82" s="37"/>
      <c r="F82" s="36">
        <f t="shared" ref="F82:G82" si="32">SUM(F83:F88)</f>
        <v>1130</v>
      </c>
      <c r="G82" s="36">
        <f t="shared" si="32"/>
        <v>134149.31506849316</v>
      </c>
      <c r="H82" s="38"/>
      <c r="I82" s="36">
        <f>SUM(I83:I88)</f>
        <v>0</v>
      </c>
    </row>
    <row r="83" spans="1:11" x14ac:dyDescent="0.25">
      <c r="A83" s="7" t="s">
        <v>17</v>
      </c>
      <c r="B83" s="32"/>
      <c r="C83" s="32"/>
      <c r="D83" s="39"/>
      <c r="E83" s="44"/>
      <c r="F83" s="39"/>
      <c r="G83" s="31"/>
      <c r="H83" s="41"/>
      <c r="I83" s="39"/>
    </row>
    <row r="84" spans="1:11" x14ac:dyDescent="0.25">
      <c r="A84" s="7" t="s">
        <v>42</v>
      </c>
      <c r="B84" s="33">
        <v>7.25</v>
      </c>
      <c r="C84" s="32"/>
      <c r="D84" s="39">
        <f>D77-F77+I77</f>
        <v>11950</v>
      </c>
      <c r="E84" s="44"/>
      <c r="F84" s="39"/>
      <c r="G84" s="31">
        <f t="shared" ref="G84:G88" si="33">D84*B84*30/365*1000/100</f>
        <v>71208.904109589042</v>
      </c>
      <c r="H84" s="41"/>
      <c r="I84" s="39"/>
    </row>
    <row r="85" spans="1:11" x14ac:dyDescent="0.25">
      <c r="A85" s="7" t="s">
        <v>25</v>
      </c>
      <c r="B85" s="33">
        <v>6.25</v>
      </c>
      <c r="C85" s="32"/>
      <c r="D85" s="39">
        <f t="shared" ref="D85:D88" si="34">D78-F78+I78</f>
        <v>0</v>
      </c>
      <c r="E85" s="44"/>
      <c r="F85" s="39"/>
      <c r="G85" s="31">
        <f t="shared" si="33"/>
        <v>0</v>
      </c>
      <c r="H85" s="41"/>
      <c r="I85" s="39"/>
    </row>
    <row r="86" spans="1:11" x14ac:dyDescent="0.25">
      <c r="A86" s="7" t="s">
        <v>23</v>
      </c>
      <c r="B86" s="33">
        <v>7</v>
      </c>
      <c r="C86" s="32"/>
      <c r="D86" s="39">
        <f t="shared" si="34"/>
        <v>0</v>
      </c>
      <c r="E86" s="44"/>
      <c r="F86" s="39"/>
      <c r="G86" s="31">
        <f t="shared" si="33"/>
        <v>0</v>
      </c>
      <c r="H86" s="41"/>
      <c r="I86" s="39"/>
    </row>
    <row r="87" spans="1:11" x14ac:dyDescent="0.25">
      <c r="A87" s="7" t="s">
        <v>26</v>
      </c>
      <c r="B87" s="33">
        <v>4.25</v>
      </c>
      <c r="C87" s="32"/>
      <c r="D87" s="39">
        <f t="shared" si="34"/>
        <v>1130</v>
      </c>
      <c r="E87" s="44" t="s">
        <v>44</v>
      </c>
      <c r="F87" s="39">
        <v>1130</v>
      </c>
      <c r="G87" s="31">
        <f t="shared" si="33"/>
        <v>3947.260273972603</v>
      </c>
      <c r="H87" s="41"/>
      <c r="I87" s="39"/>
    </row>
    <row r="88" spans="1:11" x14ac:dyDescent="0.25">
      <c r="A88" s="7" t="s">
        <v>19</v>
      </c>
      <c r="B88" s="32">
        <v>7.25</v>
      </c>
      <c r="C88" s="32"/>
      <c r="D88" s="39">
        <f t="shared" si="34"/>
        <v>9900</v>
      </c>
      <c r="E88" s="44"/>
      <c r="F88" s="39"/>
      <c r="G88" s="31">
        <f t="shared" si="33"/>
        <v>58993.150684931512</v>
      </c>
      <c r="H88" s="44" t="s">
        <v>33</v>
      </c>
      <c r="I88" s="39"/>
    </row>
    <row r="89" spans="1:11" s="21" customFormat="1" x14ac:dyDescent="0.25">
      <c r="A89" s="8" t="s">
        <v>11</v>
      </c>
      <c r="B89" s="34"/>
      <c r="C89" s="34"/>
      <c r="D89" s="36">
        <f>SUM(D91:D95)</f>
        <v>21850</v>
      </c>
      <c r="E89" s="37"/>
      <c r="F89" s="36">
        <f>SUM(F90:F95)</f>
        <v>0</v>
      </c>
      <c r="G89" s="36">
        <f>SUM(G90:G95)</f>
        <v>134542.12328767122</v>
      </c>
      <c r="H89" s="38"/>
      <c r="I89" s="36">
        <f>SUM(I90:I95)</f>
        <v>10930</v>
      </c>
    </row>
    <row r="90" spans="1:11" x14ac:dyDescent="0.25">
      <c r="A90" s="7" t="s">
        <v>17</v>
      </c>
      <c r="B90" s="32"/>
      <c r="C90" s="32"/>
      <c r="D90" s="39"/>
      <c r="E90" s="42"/>
      <c r="F90" s="42"/>
      <c r="G90" s="31"/>
      <c r="H90" s="41"/>
      <c r="I90" s="39"/>
      <c r="K90" s="24"/>
    </row>
    <row r="91" spans="1:11" x14ac:dyDescent="0.25">
      <c r="A91" s="7" t="s">
        <v>42</v>
      </c>
      <c r="B91" s="33">
        <v>7.25</v>
      </c>
      <c r="C91" s="32"/>
      <c r="D91" s="39">
        <f>D84-F84+I84</f>
        <v>11950</v>
      </c>
      <c r="E91" s="42"/>
      <c r="F91" s="42"/>
      <c r="G91" s="31">
        <f t="shared" ref="G91:G95" si="35">D91*B91*31/365*1000/100</f>
        <v>73582.534246575335</v>
      </c>
      <c r="H91" s="41"/>
      <c r="I91" s="39"/>
      <c r="K91" s="24"/>
    </row>
    <row r="92" spans="1:11" x14ac:dyDescent="0.25">
      <c r="A92" s="7" t="s">
        <v>25</v>
      </c>
      <c r="B92" s="33">
        <v>6.25</v>
      </c>
      <c r="C92" s="32"/>
      <c r="D92" s="39">
        <f t="shared" ref="D92:D95" si="36">D85-F85+I85</f>
        <v>0</v>
      </c>
      <c r="E92" s="42"/>
      <c r="F92" s="42"/>
      <c r="G92" s="31">
        <f t="shared" si="35"/>
        <v>0</v>
      </c>
      <c r="H92" s="41"/>
      <c r="I92" s="39"/>
      <c r="K92" s="24"/>
    </row>
    <row r="93" spans="1:11" x14ac:dyDescent="0.25">
      <c r="A93" s="7" t="s">
        <v>23</v>
      </c>
      <c r="B93" s="33">
        <v>7</v>
      </c>
      <c r="C93" s="32"/>
      <c r="D93" s="39">
        <f t="shared" si="36"/>
        <v>0</v>
      </c>
      <c r="E93" s="44"/>
      <c r="F93" s="39"/>
      <c r="G93" s="31">
        <f t="shared" si="35"/>
        <v>0</v>
      </c>
      <c r="H93" s="41"/>
      <c r="I93" s="39"/>
    </row>
    <row r="94" spans="1:11" x14ac:dyDescent="0.25">
      <c r="A94" s="7" t="s">
        <v>26</v>
      </c>
      <c r="B94" s="33">
        <v>4.25</v>
      </c>
      <c r="C94" s="32"/>
      <c r="D94" s="39">
        <f t="shared" si="36"/>
        <v>0</v>
      </c>
      <c r="E94" s="44"/>
      <c r="F94" s="39"/>
      <c r="G94" s="31">
        <f t="shared" si="35"/>
        <v>0</v>
      </c>
      <c r="H94" s="41"/>
      <c r="I94" s="39"/>
    </row>
    <row r="95" spans="1:11" x14ac:dyDescent="0.25">
      <c r="A95" s="7" t="s">
        <v>19</v>
      </c>
      <c r="B95" s="32">
        <v>7.25</v>
      </c>
      <c r="C95" s="32"/>
      <c r="D95" s="39">
        <f t="shared" si="36"/>
        <v>9900</v>
      </c>
      <c r="E95" s="42"/>
      <c r="F95" s="42"/>
      <c r="G95" s="31">
        <f t="shared" si="35"/>
        <v>60959.589041095889</v>
      </c>
      <c r="H95" s="44" t="s">
        <v>34</v>
      </c>
      <c r="I95" s="39">
        <v>10930</v>
      </c>
    </row>
    <row r="96" spans="1:11" x14ac:dyDescent="0.25">
      <c r="A96" s="17" t="s">
        <v>22</v>
      </c>
      <c r="B96" s="45"/>
      <c r="C96" s="45">
        <v>34430</v>
      </c>
      <c r="D96" s="36">
        <f>D5-F96+I96</f>
        <v>32780</v>
      </c>
      <c r="E96" s="42"/>
      <c r="F96" s="36">
        <f>F89+F82+F75+F68+F61+F54+F47+F40+F33+F26+F19+F12</f>
        <v>10930</v>
      </c>
      <c r="G96" s="36">
        <f>G89+G82+G75+G68+G61+G54+G47+G40+G33+G26+G19+G12</f>
        <v>1836542.3972602738</v>
      </c>
      <c r="H96" s="39"/>
      <c r="I96" s="36">
        <f>I89+I82+I75+I68+I61+I54+I47+I40+I33+I26+I19+I12</f>
        <v>10930</v>
      </c>
    </row>
    <row r="97" spans="1:9" x14ac:dyDescent="0.25">
      <c r="A97" s="3" t="s">
        <v>46</v>
      </c>
      <c r="B97" s="46"/>
      <c r="C97" s="46">
        <f>SUM(C99:C103)</f>
        <v>34430</v>
      </c>
      <c r="D97" s="4">
        <f>SUM(D99:D103)</f>
        <v>32780</v>
      </c>
      <c r="E97" s="5">
        <f>SUM(E99:E102)</f>
        <v>0</v>
      </c>
      <c r="F97" s="6">
        <f>SUM(F99:F103)</f>
        <v>0</v>
      </c>
      <c r="G97" s="4"/>
      <c r="H97" s="6"/>
      <c r="I97" s="6">
        <f>SUM(I99:I103)</f>
        <v>0</v>
      </c>
    </row>
    <row r="98" spans="1:9" x14ac:dyDescent="0.25">
      <c r="A98" s="7" t="s">
        <v>17</v>
      </c>
      <c r="B98" s="32"/>
      <c r="C98" s="32"/>
      <c r="D98" s="31"/>
      <c r="E98" s="2"/>
      <c r="F98" s="2"/>
      <c r="G98" s="31"/>
      <c r="H98" s="30"/>
      <c r="I98" s="30"/>
    </row>
    <row r="99" spans="1:9" x14ac:dyDescent="0.25">
      <c r="A99" s="7" t="s">
        <v>42</v>
      </c>
      <c r="B99" s="33">
        <v>7.25</v>
      </c>
      <c r="C99" s="32">
        <v>7000</v>
      </c>
      <c r="D99" s="31">
        <f>D7-F7+I7</f>
        <v>11950</v>
      </c>
      <c r="E99" s="2"/>
      <c r="F99" s="25"/>
      <c r="G99" s="31"/>
      <c r="H99" s="30"/>
      <c r="I99" s="30"/>
    </row>
    <row r="100" spans="1:9" x14ac:dyDescent="0.25">
      <c r="A100" s="7" t="s">
        <v>25</v>
      </c>
      <c r="B100" s="33">
        <v>6.25</v>
      </c>
      <c r="C100" s="32">
        <v>5500</v>
      </c>
      <c r="D100" s="31">
        <f t="shared" ref="D100:D103" si="37">D8-F8+I8</f>
        <v>0</v>
      </c>
      <c r="E100" s="2"/>
      <c r="F100" s="25"/>
      <c r="G100" s="31"/>
      <c r="H100" s="30"/>
      <c r="I100" s="30"/>
    </row>
    <row r="101" spans="1:9" x14ac:dyDescent="0.25">
      <c r="A101" s="7" t="s">
        <v>23</v>
      </c>
      <c r="B101" s="33">
        <v>7</v>
      </c>
      <c r="C101" s="32">
        <v>12900</v>
      </c>
      <c r="D101" s="31">
        <f t="shared" si="37"/>
        <v>0</v>
      </c>
      <c r="E101" s="2"/>
      <c r="F101" s="25"/>
      <c r="G101" s="31"/>
      <c r="H101" s="30"/>
      <c r="I101" s="30"/>
    </row>
    <row r="102" spans="1:9" x14ac:dyDescent="0.25">
      <c r="A102" s="7" t="s">
        <v>26</v>
      </c>
      <c r="B102" s="33">
        <v>4.25</v>
      </c>
      <c r="C102" s="32"/>
      <c r="D102" s="31">
        <f t="shared" si="37"/>
        <v>0</v>
      </c>
      <c r="E102" s="2"/>
      <c r="F102" s="25"/>
      <c r="G102" s="31"/>
      <c r="H102" s="30"/>
      <c r="I102" s="30"/>
    </row>
    <row r="103" spans="1:9" x14ac:dyDescent="0.25">
      <c r="A103" s="7" t="s">
        <v>19</v>
      </c>
      <c r="B103" s="32">
        <v>7.25</v>
      </c>
      <c r="C103" s="32">
        <v>9030</v>
      </c>
      <c r="D103" s="31">
        <f t="shared" si="37"/>
        <v>20830</v>
      </c>
      <c r="E103" s="2"/>
      <c r="F103" s="2"/>
      <c r="G103" s="31"/>
      <c r="H103" s="30"/>
      <c r="I103" s="30"/>
    </row>
  </sheetData>
  <mergeCells count="7">
    <mergeCell ref="A1:I1"/>
    <mergeCell ref="A2:A3"/>
    <mergeCell ref="B2:B3"/>
    <mergeCell ref="D2:D3"/>
    <mergeCell ref="E2:F2"/>
    <mergeCell ref="G2:G3"/>
    <mergeCell ref="H2:I2"/>
  </mergeCells>
  <pageMargins left="0.70866141732283472" right="0.70866141732283472" top="0.74803149606299213" bottom="0.74803149606299213" header="0.31496062992125984" footer="0.31496062992125984"/>
  <pageSetup paperSize="9" scale="85" firstPageNumber="193" orientation="landscape" useFirstPageNumber="1" r:id="rId1"/>
  <headerFooter>
    <oddHeader>&amp;C&amp;P</oddHeader>
  </headerFooter>
  <rowBreaks count="1" manualBreakCount="1">
    <brk id="66" max="8" man="1"/>
  </rowBreaks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view="pageBreakPreview" zoomScale="60" zoomScaleNormal="100" workbookViewId="0">
      <selection activeCell="B70" sqref="B70"/>
    </sheetView>
  </sheetViews>
  <sheetFormatPr defaultRowHeight="15.75" x14ac:dyDescent="0.25"/>
  <cols>
    <col min="1" max="1" width="34.5703125" style="1" customWidth="1"/>
    <col min="2" max="2" width="9.5703125" style="1" customWidth="1"/>
    <col min="3" max="3" width="14" style="1" hidden="1" customWidth="1"/>
    <col min="4" max="4" width="18" style="1" customWidth="1"/>
    <col min="5" max="5" width="12.140625" style="1" customWidth="1"/>
    <col min="6" max="6" width="15.7109375" style="1" customWidth="1"/>
    <col min="7" max="7" width="17.5703125" style="24" customWidth="1"/>
    <col min="8" max="8" width="13.42578125" style="1" customWidth="1"/>
    <col min="9" max="9" width="18.7109375" style="1" customWidth="1"/>
    <col min="10" max="10" width="12.42578125" style="1" bestFit="1" customWidth="1"/>
    <col min="11" max="11" width="9.28515625" style="1" bestFit="1" customWidth="1"/>
    <col min="12" max="16384" width="9.140625" style="1"/>
  </cols>
  <sheetData>
    <row r="1" spans="1:14" ht="36.75" customHeight="1" x14ac:dyDescent="0.25">
      <c r="A1" s="47" t="s">
        <v>45</v>
      </c>
      <c r="B1" s="47"/>
      <c r="C1" s="47"/>
      <c r="D1" s="47"/>
      <c r="E1" s="47"/>
      <c r="F1" s="47"/>
      <c r="G1" s="47"/>
      <c r="H1" s="47"/>
      <c r="I1" s="47"/>
    </row>
    <row r="2" spans="1:14" ht="31.5" x14ac:dyDescent="0.25">
      <c r="A2" s="48"/>
      <c r="B2" s="49" t="s">
        <v>18</v>
      </c>
      <c r="C2" s="28" t="s">
        <v>24</v>
      </c>
      <c r="D2" s="48" t="s">
        <v>16</v>
      </c>
      <c r="E2" s="48" t="s">
        <v>12</v>
      </c>
      <c r="F2" s="48"/>
      <c r="G2" s="51" t="s">
        <v>15</v>
      </c>
      <c r="H2" s="52" t="s">
        <v>21</v>
      </c>
      <c r="I2" s="53"/>
    </row>
    <row r="3" spans="1:14" x14ac:dyDescent="0.25">
      <c r="A3" s="48"/>
      <c r="B3" s="50"/>
      <c r="C3" s="29"/>
      <c r="D3" s="48"/>
      <c r="E3" s="2" t="s">
        <v>13</v>
      </c>
      <c r="F3" s="2" t="s">
        <v>14</v>
      </c>
      <c r="G3" s="51"/>
      <c r="H3" s="2" t="s">
        <v>13</v>
      </c>
      <c r="I3" s="2" t="s">
        <v>14</v>
      </c>
    </row>
    <row r="4" spans="1:14" x14ac:dyDescent="0.25">
      <c r="A4" s="26"/>
      <c r="B4" s="29"/>
      <c r="C4" s="29"/>
      <c r="D4" s="26"/>
      <c r="E4" s="2"/>
      <c r="F4" s="2"/>
      <c r="G4" s="27"/>
      <c r="H4" s="2"/>
      <c r="I4" s="2"/>
    </row>
    <row r="5" spans="1:14" s="21" customFormat="1" ht="36" customHeight="1" x14ac:dyDescent="0.25">
      <c r="A5" s="3" t="s">
        <v>47</v>
      </c>
      <c r="B5" s="3"/>
      <c r="C5" s="3">
        <f>SUM(C7:C11)</f>
        <v>34430</v>
      </c>
      <c r="D5" s="4">
        <f>SUM(D7:D11)</f>
        <v>32780</v>
      </c>
      <c r="E5" s="5">
        <f>SUM(E7:E10)</f>
        <v>11930</v>
      </c>
      <c r="F5" s="6">
        <f>SUM(F7:F11)</f>
        <v>10000</v>
      </c>
      <c r="G5" s="4"/>
      <c r="H5" s="6"/>
      <c r="I5" s="6">
        <f>SUM(I7:I11)</f>
        <v>10000</v>
      </c>
    </row>
    <row r="6" spans="1:14" ht="15.75" customHeight="1" x14ac:dyDescent="0.25">
      <c r="A6" s="7" t="s">
        <v>17</v>
      </c>
      <c r="B6" s="7"/>
      <c r="C6" s="7"/>
      <c r="D6" s="27"/>
      <c r="E6" s="2"/>
      <c r="F6" s="2"/>
      <c r="G6" s="27"/>
      <c r="H6" s="26"/>
      <c r="I6" s="2"/>
    </row>
    <row r="7" spans="1:14" x14ac:dyDescent="0.25">
      <c r="A7" s="7" t="s">
        <v>42</v>
      </c>
      <c r="B7" s="18">
        <v>7.25</v>
      </c>
      <c r="C7" s="7">
        <v>7000</v>
      </c>
      <c r="D7" s="27">
        <v>11950</v>
      </c>
      <c r="E7" s="2">
        <v>1000</v>
      </c>
      <c r="F7" s="25">
        <f>SUM(F14,F21,F28,F35,F42,F49,F56,F63,F70,F77,F84,F91)</f>
        <v>0</v>
      </c>
      <c r="G7" s="27"/>
      <c r="H7" s="26"/>
      <c r="I7" s="25">
        <f>SUM(I14,I21,I28,I35,I42,I49,I56,I63,I70,I77,I84,I91)</f>
        <v>0</v>
      </c>
    </row>
    <row r="8" spans="1:14" x14ac:dyDescent="0.25">
      <c r="A8" s="7" t="s">
        <v>25</v>
      </c>
      <c r="B8" s="18">
        <v>6.25</v>
      </c>
      <c r="C8" s="7">
        <v>5500</v>
      </c>
      <c r="D8" s="27">
        <v>0</v>
      </c>
      <c r="E8" s="2"/>
      <c r="F8" s="25">
        <f t="shared" ref="F8:F9" si="0">SUM(F15,F22,F29,F36,F43,F50,F57,F64,F71,F78,F85,F92)</f>
        <v>0</v>
      </c>
      <c r="G8" s="27"/>
      <c r="H8" s="26"/>
      <c r="I8" s="25">
        <f t="shared" ref="I8:I9" si="1">SUM(I15,I22,I29,I36,I43,I50,I57,I64,I71,I78,I85,I92)</f>
        <v>0</v>
      </c>
    </row>
    <row r="9" spans="1:14" x14ac:dyDescent="0.25">
      <c r="A9" s="7" t="s">
        <v>23</v>
      </c>
      <c r="B9" s="18">
        <v>7</v>
      </c>
      <c r="C9" s="7">
        <v>12900</v>
      </c>
      <c r="D9" s="27">
        <v>0</v>
      </c>
      <c r="E9" s="2"/>
      <c r="F9" s="25">
        <f t="shared" si="0"/>
        <v>0</v>
      </c>
      <c r="G9" s="27"/>
      <c r="H9" s="26"/>
      <c r="I9" s="25">
        <f t="shared" si="1"/>
        <v>0</v>
      </c>
      <c r="J9" s="22"/>
      <c r="K9" s="23"/>
      <c r="L9" s="23"/>
      <c r="M9" s="23"/>
      <c r="N9" s="23"/>
    </row>
    <row r="10" spans="1:14" x14ac:dyDescent="0.25">
      <c r="A10" s="7" t="s">
        <v>26</v>
      </c>
      <c r="B10" s="18">
        <v>4.25</v>
      </c>
      <c r="C10" s="7"/>
      <c r="D10" s="27"/>
      <c r="E10" s="2">
        <v>10930</v>
      </c>
      <c r="F10" s="25">
        <f>SUM(F17,F24,F31,F38,F45,F52,F59,F66,F73,F80,F87,F94)</f>
        <v>0</v>
      </c>
      <c r="G10" s="27"/>
      <c r="H10" s="26"/>
      <c r="I10" s="25">
        <f>SUM(I17,I24,I31,I38,I45,I52,I59,I66,I73,I80,I87,I94)</f>
        <v>10000</v>
      </c>
    </row>
    <row r="11" spans="1:14" ht="15.75" customHeight="1" x14ac:dyDescent="0.25">
      <c r="A11" s="7" t="s">
        <v>19</v>
      </c>
      <c r="B11" s="7">
        <v>7.25</v>
      </c>
      <c r="C11" s="7">
        <v>9030</v>
      </c>
      <c r="D11" s="27">
        <v>20830</v>
      </c>
      <c r="E11" s="2"/>
      <c r="F11" s="25">
        <f>SUM(F18,F25,F32,F39,F46,F53,F60,F67,F74,F81,F88,F95)</f>
        <v>10000</v>
      </c>
      <c r="G11" s="27"/>
      <c r="H11" s="26"/>
      <c r="I11" s="25">
        <f>SUM(I18,I25,I32,I39,I46,I53,I60,I67,I74,I81,I88,I95)</f>
        <v>0</v>
      </c>
    </row>
    <row r="12" spans="1:14" s="21" customFormat="1" x14ac:dyDescent="0.25">
      <c r="A12" s="8" t="s">
        <v>0</v>
      </c>
      <c r="B12" s="8"/>
      <c r="C12" s="20">
        <f>SUM(C14:C18)</f>
        <v>0</v>
      </c>
      <c r="D12" s="9">
        <f>SUM(D14:D18)</f>
        <v>32780</v>
      </c>
      <c r="E12" s="10"/>
      <c r="F12" s="9">
        <f>SUM(F14:F18)</f>
        <v>0</v>
      </c>
      <c r="G12" s="9">
        <f>SUM(G14:G18)</f>
        <v>201292.48633879778</v>
      </c>
      <c r="H12" s="11"/>
      <c r="I12" s="9">
        <f>SUM(I14:I18)</f>
        <v>0</v>
      </c>
    </row>
    <row r="13" spans="1:14" x14ac:dyDescent="0.25">
      <c r="A13" s="7" t="s">
        <v>17</v>
      </c>
      <c r="B13" s="18"/>
      <c r="C13" s="7"/>
      <c r="D13" s="12"/>
      <c r="E13" s="13"/>
      <c r="F13" s="12"/>
      <c r="G13" s="27"/>
      <c r="H13" s="14"/>
      <c r="I13" s="15"/>
    </row>
    <row r="14" spans="1:14" x14ac:dyDescent="0.25">
      <c r="A14" s="7" t="s">
        <v>42</v>
      </c>
      <c r="B14" s="18">
        <v>7.25</v>
      </c>
      <c r="C14" s="19"/>
      <c r="D14" s="12">
        <v>11950</v>
      </c>
      <c r="E14" s="13"/>
      <c r="F14" s="12"/>
      <c r="G14" s="27">
        <f>D14*B14/366*31/100*1000</f>
        <v>73381.489071038246</v>
      </c>
      <c r="H14" s="14"/>
      <c r="I14" s="15"/>
    </row>
    <row r="15" spans="1:14" x14ac:dyDescent="0.25">
      <c r="A15" s="7" t="s">
        <v>25</v>
      </c>
      <c r="B15" s="18">
        <v>6.25</v>
      </c>
      <c r="C15" s="19"/>
      <c r="D15" s="12">
        <v>0</v>
      </c>
      <c r="E15" s="13"/>
      <c r="F15" s="12"/>
      <c r="G15" s="27">
        <f t="shared" ref="G15:G17" si="2">D15*B15/366*31/100*1000</f>
        <v>0</v>
      </c>
      <c r="H15" s="14"/>
      <c r="I15" s="15"/>
    </row>
    <row r="16" spans="1:14" x14ac:dyDescent="0.25">
      <c r="A16" s="7" t="s">
        <v>23</v>
      </c>
      <c r="B16" s="18">
        <v>7</v>
      </c>
      <c r="C16" s="19"/>
      <c r="D16" s="12">
        <v>0</v>
      </c>
      <c r="E16" s="13"/>
      <c r="F16" s="12"/>
      <c r="G16" s="27">
        <f t="shared" si="2"/>
        <v>0</v>
      </c>
      <c r="H16" s="14"/>
      <c r="I16" s="15"/>
    </row>
    <row r="17" spans="1:9" x14ac:dyDescent="0.25">
      <c r="A17" s="7" t="s">
        <v>26</v>
      </c>
      <c r="B17" s="7">
        <v>4.25</v>
      </c>
      <c r="C17" s="19"/>
      <c r="D17" s="12"/>
      <c r="E17" s="13"/>
      <c r="F17" s="12"/>
      <c r="G17" s="27">
        <f t="shared" si="2"/>
        <v>0</v>
      </c>
      <c r="H17" s="14"/>
      <c r="I17" s="15"/>
    </row>
    <row r="18" spans="1:9" x14ac:dyDescent="0.25">
      <c r="A18" s="7" t="s">
        <v>19</v>
      </c>
      <c r="B18" s="7">
        <v>7.25</v>
      </c>
      <c r="C18" s="19"/>
      <c r="D18" s="12">
        <v>20830</v>
      </c>
      <c r="E18" s="13"/>
      <c r="F18" s="12"/>
      <c r="G18" s="27">
        <f>D18*B18/366*31/100*1000</f>
        <v>127910.99726775955</v>
      </c>
      <c r="H18" s="14"/>
      <c r="I18" s="15"/>
    </row>
    <row r="19" spans="1:9" s="21" customFormat="1" x14ac:dyDescent="0.25">
      <c r="A19" s="8" t="s">
        <v>1</v>
      </c>
      <c r="B19" s="8"/>
      <c r="C19" s="8"/>
      <c r="D19" s="9">
        <f>SUM(D21:D25)</f>
        <v>32780</v>
      </c>
      <c r="E19" s="10"/>
      <c r="F19" s="9">
        <f t="shared" ref="F19" si="3">SUM(F22:F25)</f>
        <v>0</v>
      </c>
      <c r="G19" s="9">
        <f>SUM(G21:G25)</f>
        <v>188305.87431693988</v>
      </c>
      <c r="H19" s="11"/>
      <c r="I19" s="9">
        <f>SUM(I22:I25)</f>
        <v>0</v>
      </c>
    </row>
    <row r="20" spans="1:9" s="21" customFormat="1" x14ac:dyDescent="0.25">
      <c r="A20" s="7" t="s">
        <v>17</v>
      </c>
      <c r="B20" s="8"/>
      <c r="C20" s="8"/>
      <c r="D20" s="12"/>
      <c r="E20" s="10"/>
      <c r="F20" s="9"/>
      <c r="G20" s="9"/>
      <c r="H20" s="11"/>
      <c r="I20" s="9"/>
    </row>
    <row r="21" spans="1:9" s="21" customFormat="1" x14ac:dyDescent="0.25">
      <c r="A21" s="7" t="s">
        <v>42</v>
      </c>
      <c r="B21" s="18">
        <v>7.25</v>
      </c>
      <c r="C21" s="8"/>
      <c r="D21" s="12">
        <f>D14-F14+I14</f>
        <v>11950</v>
      </c>
      <c r="E21" s="13"/>
      <c r="F21" s="12"/>
      <c r="G21" s="27">
        <f>D21*B21*29/366*1000/100</f>
        <v>68647.199453551904</v>
      </c>
      <c r="H21" s="14"/>
      <c r="I21" s="9"/>
    </row>
    <row r="22" spans="1:9" x14ac:dyDescent="0.25">
      <c r="A22" s="7" t="s">
        <v>25</v>
      </c>
      <c r="B22" s="18">
        <v>6.25</v>
      </c>
      <c r="C22" s="7"/>
      <c r="D22" s="12">
        <f t="shared" ref="D22:D25" si="4">D15-F15+I15</f>
        <v>0</v>
      </c>
      <c r="E22" s="16"/>
      <c r="F22" s="12"/>
      <c r="G22" s="27">
        <f t="shared" ref="G22:G25" si="5">D22*B22*29/366*1000/100</f>
        <v>0</v>
      </c>
      <c r="H22" s="14"/>
      <c r="I22" s="15"/>
    </row>
    <row r="23" spans="1:9" x14ac:dyDescent="0.25">
      <c r="A23" s="7" t="s">
        <v>23</v>
      </c>
      <c r="B23" s="18">
        <v>7</v>
      </c>
      <c r="C23" s="7"/>
      <c r="D23" s="12">
        <f t="shared" si="4"/>
        <v>0</v>
      </c>
      <c r="E23" s="16"/>
      <c r="F23" s="12"/>
      <c r="G23" s="27">
        <f t="shared" si="5"/>
        <v>0</v>
      </c>
      <c r="H23" s="14"/>
      <c r="I23" s="15"/>
    </row>
    <row r="24" spans="1:9" x14ac:dyDescent="0.25">
      <c r="A24" s="7" t="s">
        <v>26</v>
      </c>
      <c r="B24" s="18">
        <v>4.25</v>
      </c>
      <c r="C24" s="7"/>
      <c r="D24" s="12">
        <f t="shared" si="4"/>
        <v>0</v>
      </c>
      <c r="E24" s="16"/>
      <c r="F24" s="12"/>
      <c r="G24" s="27">
        <f t="shared" si="5"/>
        <v>0</v>
      </c>
      <c r="H24" s="14"/>
      <c r="I24" s="15"/>
    </row>
    <row r="25" spans="1:9" x14ac:dyDescent="0.25">
      <c r="A25" s="7" t="s">
        <v>19</v>
      </c>
      <c r="B25" s="7">
        <v>7.25</v>
      </c>
      <c r="C25" s="7"/>
      <c r="D25" s="12">
        <f t="shared" si="4"/>
        <v>20830</v>
      </c>
      <c r="E25" s="16"/>
      <c r="F25" s="12"/>
      <c r="G25" s="27">
        <f t="shared" si="5"/>
        <v>119658.67486338798</v>
      </c>
      <c r="H25" s="14"/>
      <c r="I25" s="15"/>
    </row>
    <row r="26" spans="1:9" s="21" customFormat="1" x14ac:dyDescent="0.25">
      <c r="A26" s="8" t="s">
        <v>2</v>
      </c>
      <c r="B26" s="8"/>
      <c r="C26" s="8"/>
      <c r="D26" s="9">
        <f>SUM(D28:D32)</f>
        <v>32780</v>
      </c>
      <c r="E26" s="10"/>
      <c r="F26" s="9">
        <f t="shared" ref="F26" si="6">SUM(F27:F32)</f>
        <v>0</v>
      </c>
      <c r="G26" s="9">
        <f>SUM(G28:G32)</f>
        <v>201292.48633879778</v>
      </c>
      <c r="H26" s="11"/>
      <c r="I26" s="9">
        <f>SUM(I27:I32)</f>
        <v>0</v>
      </c>
    </row>
    <row r="27" spans="1:9" x14ac:dyDescent="0.25">
      <c r="A27" s="7" t="s">
        <v>17</v>
      </c>
      <c r="B27" s="7">
        <v>7.25</v>
      </c>
      <c r="C27" s="7"/>
      <c r="D27" s="12"/>
      <c r="E27" s="16"/>
      <c r="F27" s="12"/>
      <c r="G27" s="27"/>
      <c r="H27" s="14"/>
      <c r="I27" s="15"/>
    </row>
    <row r="28" spans="1:9" x14ac:dyDescent="0.25">
      <c r="A28" s="7" t="s">
        <v>42</v>
      </c>
      <c r="B28" s="18">
        <v>7.25</v>
      </c>
      <c r="C28" s="7"/>
      <c r="D28" s="12">
        <f>D21-F21+I21</f>
        <v>11950</v>
      </c>
      <c r="E28" s="16"/>
      <c r="F28" s="12"/>
      <c r="G28" s="27">
        <f t="shared" ref="G28:G32" si="7">D28*B28/366*31/100*1000</f>
        <v>73381.489071038246</v>
      </c>
      <c r="H28" s="14"/>
      <c r="I28" s="15"/>
    </row>
    <row r="29" spans="1:9" x14ac:dyDescent="0.25">
      <c r="A29" s="7" t="s">
        <v>25</v>
      </c>
      <c r="B29" s="18">
        <v>6.25</v>
      </c>
      <c r="C29" s="7"/>
      <c r="D29" s="12">
        <f t="shared" ref="D29:D32" si="8">D22-F22+I22</f>
        <v>0</v>
      </c>
      <c r="E29" s="16"/>
      <c r="F29" s="12"/>
      <c r="G29" s="27">
        <f t="shared" si="7"/>
        <v>0</v>
      </c>
      <c r="H29" s="14"/>
      <c r="I29" s="15"/>
    </row>
    <row r="30" spans="1:9" x14ac:dyDescent="0.25">
      <c r="A30" s="7" t="s">
        <v>23</v>
      </c>
      <c r="B30" s="18">
        <v>7</v>
      </c>
      <c r="C30" s="7"/>
      <c r="D30" s="12">
        <f t="shared" si="8"/>
        <v>0</v>
      </c>
      <c r="E30" s="16"/>
      <c r="F30" s="12"/>
      <c r="G30" s="27">
        <f t="shared" si="7"/>
        <v>0</v>
      </c>
      <c r="H30" s="14"/>
      <c r="I30" s="15"/>
    </row>
    <row r="31" spans="1:9" x14ac:dyDescent="0.25">
      <c r="A31" s="7" t="s">
        <v>26</v>
      </c>
      <c r="B31" s="18">
        <v>4.25</v>
      </c>
      <c r="C31" s="7"/>
      <c r="D31" s="12">
        <f t="shared" si="8"/>
        <v>0</v>
      </c>
      <c r="E31" s="16"/>
      <c r="F31" s="12"/>
      <c r="G31" s="27">
        <f t="shared" si="7"/>
        <v>0</v>
      </c>
      <c r="H31" s="14"/>
      <c r="I31" s="15"/>
    </row>
    <row r="32" spans="1:9" x14ac:dyDescent="0.25">
      <c r="A32" s="7" t="s">
        <v>19</v>
      </c>
      <c r="B32" s="7">
        <v>7.25</v>
      </c>
      <c r="C32" s="7"/>
      <c r="D32" s="12">
        <f t="shared" si="8"/>
        <v>20830</v>
      </c>
      <c r="E32" s="16"/>
      <c r="F32" s="12"/>
      <c r="G32" s="27">
        <f t="shared" si="7"/>
        <v>127910.99726775955</v>
      </c>
      <c r="H32" s="14"/>
      <c r="I32" s="15"/>
    </row>
    <row r="33" spans="1:9" s="21" customFormat="1" x14ac:dyDescent="0.25">
      <c r="A33" s="8" t="s">
        <v>3</v>
      </c>
      <c r="B33" s="8"/>
      <c r="C33" s="8"/>
      <c r="D33" s="9">
        <f>SUM(D35:D39)</f>
        <v>32780</v>
      </c>
      <c r="E33" s="10"/>
      <c r="F33" s="9">
        <f t="shared" ref="F33" si="9">SUM(F36:F39)</f>
        <v>0</v>
      </c>
      <c r="G33" s="9">
        <f>SUM(G35:G39)</f>
        <v>194799.18032786885</v>
      </c>
      <c r="H33" s="11"/>
      <c r="I33" s="9">
        <f>SUM(I36:I39)</f>
        <v>0</v>
      </c>
    </row>
    <row r="34" spans="1:9" s="21" customFormat="1" x14ac:dyDescent="0.25">
      <c r="A34" s="7" t="s">
        <v>17</v>
      </c>
      <c r="B34" s="8"/>
      <c r="C34" s="8"/>
      <c r="D34" s="12"/>
      <c r="E34" s="10"/>
      <c r="F34" s="9"/>
      <c r="G34" s="9"/>
      <c r="H34" s="11"/>
      <c r="I34" s="9"/>
    </row>
    <row r="35" spans="1:9" s="21" customFormat="1" x14ac:dyDescent="0.25">
      <c r="A35" s="7" t="s">
        <v>42</v>
      </c>
      <c r="B35" s="18">
        <v>7.25</v>
      </c>
      <c r="C35" s="8"/>
      <c r="D35" s="12">
        <f>D28-F28+I28</f>
        <v>11950</v>
      </c>
      <c r="E35" s="13" t="s">
        <v>27</v>
      </c>
      <c r="F35" s="12"/>
      <c r="G35" s="27">
        <f t="shared" ref="G35:G39" si="10">D35*B35*30/366*1000/100</f>
        <v>71014.344262295082</v>
      </c>
      <c r="H35" s="14"/>
      <c r="I35" s="12"/>
    </row>
    <row r="36" spans="1:9" x14ac:dyDescent="0.25">
      <c r="A36" s="7" t="s">
        <v>25</v>
      </c>
      <c r="B36" s="18">
        <v>6.25</v>
      </c>
      <c r="C36" s="7"/>
      <c r="D36" s="12">
        <f t="shared" ref="D36:D39" si="11">D29-F29+I29</f>
        <v>0</v>
      </c>
      <c r="E36" s="16"/>
      <c r="F36" s="12"/>
      <c r="G36" s="27">
        <f t="shared" si="10"/>
        <v>0</v>
      </c>
      <c r="H36" s="14"/>
      <c r="I36" s="15"/>
    </row>
    <row r="37" spans="1:9" x14ac:dyDescent="0.25">
      <c r="A37" s="7" t="s">
        <v>23</v>
      </c>
      <c r="B37" s="18">
        <v>7</v>
      </c>
      <c r="C37" s="7"/>
      <c r="D37" s="12">
        <f t="shared" si="11"/>
        <v>0</v>
      </c>
      <c r="E37" s="16"/>
      <c r="F37" s="12"/>
      <c r="G37" s="27">
        <f t="shared" si="10"/>
        <v>0</v>
      </c>
      <c r="H37" s="14"/>
      <c r="I37" s="15"/>
    </row>
    <row r="38" spans="1:9" x14ac:dyDescent="0.25">
      <c r="A38" s="7" t="s">
        <v>26</v>
      </c>
      <c r="B38" s="18">
        <v>4.25</v>
      </c>
      <c r="C38" s="7"/>
      <c r="D38" s="12">
        <f t="shared" si="11"/>
        <v>0</v>
      </c>
      <c r="E38" s="16"/>
      <c r="F38" s="12"/>
      <c r="G38" s="27">
        <f t="shared" si="10"/>
        <v>0</v>
      </c>
      <c r="H38" s="14"/>
      <c r="I38" s="15"/>
    </row>
    <row r="39" spans="1:9" x14ac:dyDescent="0.25">
      <c r="A39" s="7" t="s">
        <v>19</v>
      </c>
      <c r="B39" s="7">
        <v>7.25</v>
      </c>
      <c r="C39" s="7"/>
      <c r="D39" s="12">
        <f t="shared" si="11"/>
        <v>20830</v>
      </c>
      <c r="E39" s="16"/>
      <c r="F39" s="12"/>
      <c r="G39" s="27">
        <f t="shared" si="10"/>
        <v>123784.83606557376</v>
      </c>
      <c r="H39" s="14"/>
      <c r="I39" s="15"/>
    </row>
    <row r="40" spans="1:9" s="21" customFormat="1" x14ac:dyDescent="0.25">
      <c r="A40" s="8" t="s">
        <v>4</v>
      </c>
      <c r="B40" s="8"/>
      <c r="C40" s="8"/>
      <c r="D40" s="9">
        <f>SUM(D42:D46)</f>
        <v>32780</v>
      </c>
      <c r="E40" s="10"/>
      <c r="F40" s="9">
        <f t="shared" ref="F40" si="12">SUM(F41:F46)</f>
        <v>0</v>
      </c>
      <c r="G40" s="9">
        <f>SUM(G42:G46)</f>
        <v>201292.48633879778</v>
      </c>
      <c r="H40" s="11"/>
      <c r="I40" s="9">
        <f>SUM(I41:I46)</f>
        <v>0</v>
      </c>
    </row>
    <row r="41" spans="1:9" x14ac:dyDescent="0.25">
      <c r="A41" s="7" t="s">
        <v>17</v>
      </c>
      <c r="B41" s="7"/>
      <c r="C41" s="7"/>
      <c r="D41" s="12"/>
      <c r="E41" s="16"/>
      <c r="F41" s="12"/>
      <c r="G41" s="27"/>
      <c r="H41" s="14"/>
      <c r="I41" s="15"/>
    </row>
    <row r="42" spans="1:9" x14ac:dyDescent="0.25">
      <c r="A42" s="7" t="s">
        <v>42</v>
      </c>
      <c r="B42" s="18">
        <v>7.25</v>
      </c>
      <c r="C42" s="7"/>
      <c r="D42" s="12">
        <f>D35-F35+I35</f>
        <v>11950</v>
      </c>
      <c r="E42" s="16"/>
      <c r="F42" s="12"/>
      <c r="G42" s="27">
        <f t="shared" ref="G42:G46" si="13">D42*B42/366*31/100*1000</f>
        <v>73381.489071038246</v>
      </c>
      <c r="H42" s="14"/>
      <c r="I42" s="15"/>
    </row>
    <row r="43" spans="1:9" x14ac:dyDescent="0.25">
      <c r="A43" s="7" t="s">
        <v>25</v>
      </c>
      <c r="B43" s="18">
        <v>6.25</v>
      </c>
      <c r="C43" s="7"/>
      <c r="D43" s="12">
        <f t="shared" ref="D43:D46" si="14">D36-F36+I36</f>
        <v>0</v>
      </c>
      <c r="E43" s="16"/>
      <c r="F43" s="12"/>
      <c r="G43" s="27">
        <f t="shared" si="13"/>
        <v>0</v>
      </c>
      <c r="H43" s="14"/>
      <c r="I43" s="15"/>
    </row>
    <row r="44" spans="1:9" x14ac:dyDescent="0.25">
      <c r="A44" s="7" t="s">
        <v>23</v>
      </c>
      <c r="B44" s="18">
        <v>7</v>
      </c>
      <c r="C44" s="7"/>
      <c r="D44" s="12">
        <f t="shared" si="14"/>
        <v>0</v>
      </c>
      <c r="E44" s="16"/>
      <c r="F44" s="12"/>
      <c r="G44" s="27">
        <f t="shared" si="13"/>
        <v>0</v>
      </c>
      <c r="H44" s="14"/>
      <c r="I44" s="15"/>
    </row>
    <row r="45" spans="1:9" x14ac:dyDescent="0.25">
      <c r="A45" s="7" t="s">
        <v>26</v>
      </c>
      <c r="B45" s="18">
        <v>4.25</v>
      </c>
      <c r="C45" s="7"/>
      <c r="D45" s="12">
        <f t="shared" si="14"/>
        <v>0</v>
      </c>
      <c r="E45" s="16"/>
      <c r="F45" s="12"/>
      <c r="G45" s="27">
        <f t="shared" si="13"/>
        <v>0</v>
      </c>
      <c r="H45" s="14"/>
      <c r="I45" s="15"/>
    </row>
    <row r="46" spans="1:9" x14ac:dyDescent="0.25">
      <c r="A46" s="7" t="s">
        <v>19</v>
      </c>
      <c r="B46" s="7">
        <v>7.25</v>
      </c>
      <c r="C46" s="7"/>
      <c r="D46" s="12">
        <f t="shared" si="14"/>
        <v>20830</v>
      </c>
      <c r="E46" s="16"/>
      <c r="F46" s="12"/>
      <c r="G46" s="27">
        <f t="shared" si="13"/>
        <v>127910.99726775955</v>
      </c>
      <c r="H46" s="14"/>
      <c r="I46" s="15"/>
    </row>
    <row r="47" spans="1:9" s="21" customFormat="1" x14ac:dyDescent="0.25">
      <c r="A47" s="8" t="s">
        <v>5</v>
      </c>
      <c r="B47" s="8"/>
      <c r="C47" s="8"/>
      <c r="D47" s="9">
        <f>SUM(D49:D53)</f>
        <v>32780</v>
      </c>
      <c r="E47" s="10"/>
      <c r="F47" s="9">
        <f t="shared" ref="F47:G47" si="15">SUM(F48:F53)</f>
        <v>0</v>
      </c>
      <c r="G47" s="9">
        <f t="shared" si="15"/>
        <v>194799.18032786885</v>
      </c>
      <c r="H47" s="11"/>
      <c r="I47" s="9">
        <f>SUM(I48:I53)</f>
        <v>0</v>
      </c>
    </row>
    <row r="48" spans="1:9" x14ac:dyDescent="0.25">
      <c r="A48" s="7" t="s">
        <v>17</v>
      </c>
      <c r="B48" s="7"/>
      <c r="C48" s="7"/>
      <c r="D48" s="12"/>
      <c r="E48" s="16"/>
      <c r="F48" s="12"/>
      <c r="G48" s="27"/>
      <c r="H48" s="14"/>
      <c r="I48" s="15"/>
    </row>
    <row r="49" spans="1:9" x14ac:dyDescent="0.25">
      <c r="A49" s="7" t="s">
        <v>42</v>
      </c>
      <c r="B49" s="18">
        <v>7.25</v>
      </c>
      <c r="C49" s="7"/>
      <c r="D49" s="12">
        <f>D42-F42+I42</f>
        <v>11950</v>
      </c>
      <c r="E49" s="16"/>
      <c r="F49" s="12"/>
      <c r="G49" s="27">
        <f t="shared" ref="G49:G52" si="16">D49*B49*30/366*1000/100</f>
        <v>71014.344262295082</v>
      </c>
      <c r="H49" s="14"/>
      <c r="I49" s="15"/>
    </row>
    <row r="50" spans="1:9" x14ac:dyDescent="0.25">
      <c r="A50" s="7" t="s">
        <v>25</v>
      </c>
      <c r="B50" s="18">
        <v>6.25</v>
      </c>
      <c r="C50" s="7"/>
      <c r="D50" s="12">
        <f t="shared" ref="D50:D53" si="17">D43-F43+I43</f>
        <v>0</v>
      </c>
      <c r="E50" s="16" t="s">
        <v>28</v>
      </c>
      <c r="F50" s="12"/>
      <c r="G50" s="27">
        <f t="shared" si="16"/>
        <v>0</v>
      </c>
      <c r="H50" s="14"/>
      <c r="I50" s="15"/>
    </row>
    <row r="51" spans="1:9" x14ac:dyDescent="0.25">
      <c r="A51" s="7" t="s">
        <v>23</v>
      </c>
      <c r="B51" s="18">
        <v>7</v>
      </c>
      <c r="C51" s="7"/>
      <c r="D51" s="12">
        <f t="shared" si="17"/>
        <v>0</v>
      </c>
      <c r="E51" s="16" t="s">
        <v>28</v>
      </c>
      <c r="F51" s="12"/>
      <c r="G51" s="27">
        <f t="shared" si="16"/>
        <v>0</v>
      </c>
      <c r="H51" s="14"/>
      <c r="I51" s="15"/>
    </row>
    <row r="52" spans="1:9" x14ac:dyDescent="0.25">
      <c r="A52" s="7" t="s">
        <v>26</v>
      </c>
      <c r="B52" s="18">
        <v>4.25</v>
      </c>
      <c r="C52" s="7"/>
      <c r="D52" s="12">
        <f t="shared" si="17"/>
        <v>0</v>
      </c>
      <c r="E52" s="16"/>
      <c r="F52" s="12"/>
      <c r="G52" s="27">
        <f t="shared" si="16"/>
        <v>0</v>
      </c>
      <c r="H52" s="14"/>
      <c r="I52" s="15"/>
    </row>
    <row r="53" spans="1:9" x14ac:dyDescent="0.25">
      <c r="A53" s="7" t="s">
        <v>19</v>
      </c>
      <c r="B53" s="7">
        <v>7.25</v>
      </c>
      <c r="C53" s="7"/>
      <c r="D53" s="12">
        <f t="shared" si="17"/>
        <v>20830</v>
      </c>
      <c r="E53" s="16"/>
      <c r="F53" s="12"/>
      <c r="G53" s="27">
        <f>D53*B53*30/366*1000/100</f>
        <v>123784.83606557376</v>
      </c>
      <c r="H53" s="14"/>
      <c r="I53" s="15"/>
    </row>
    <row r="54" spans="1:9" s="21" customFormat="1" x14ac:dyDescent="0.25">
      <c r="A54" s="8" t="s">
        <v>6</v>
      </c>
      <c r="B54" s="8"/>
      <c r="C54" s="8"/>
      <c r="D54" s="9">
        <f>SUM(D56:D60)</f>
        <v>32780</v>
      </c>
      <c r="E54" s="10"/>
      <c r="F54" s="9">
        <f t="shared" ref="F54:G54" si="18">SUM(F55:F60)</f>
        <v>0</v>
      </c>
      <c r="G54" s="9">
        <f t="shared" si="18"/>
        <v>201292.48633879778</v>
      </c>
      <c r="H54" s="11"/>
      <c r="I54" s="9">
        <f>SUM(I55:I60)</f>
        <v>0</v>
      </c>
    </row>
    <row r="55" spans="1:9" x14ac:dyDescent="0.25">
      <c r="A55" s="7" t="s">
        <v>17</v>
      </c>
      <c r="B55" s="7"/>
      <c r="C55" s="7"/>
      <c r="D55" s="12"/>
      <c r="E55" s="16"/>
      <c r="F55" s="12"/>
      <c r="G55" s="27"/>
      <c r="H55" s="14"/>
      <c r="I55" s="12"/>
    </row>
    <row r="56" spans="1:9" x14ac:dyDescent="0.25">
      <c r="A56" s="7" t="s">
        <v>42</v>
      </c>
      <c r="B56" s="18">
        <v>7.25</v>
      </c>
      <c r="C56" s="7"/>
      <c r="D56" s="12">
        <f>D49-F49+I49</f>
        <v>11950</v>
      </c>
      <c r="E56" s="16"/>
      <c r="F56" s="12"/>
      <c r="G56" s="27">
        <f t="shared" ref="G56:G60" si="19">D56*B56/366*31/100*1000</f>
        <v>73381.489071038246</v>
      </c>
      <c r="H56" s="14"/>
      <c r="I56" s="12"/>
    </row>
    <row r="57" spans="1:9" x14ac:dyDescent="0.25">
      <c r="A57" s="7" t="s">
        <v>25</v>
      </c>
      <c r="B57" s="18">
        <v>6.25</v>
      </c>
      <c r="C57" s="7"/>
      <c r="D57" s="12">
        <f t="shared" ref="D57:D60" si="20">D50-F50+I50</f>
        <v>0</v>
      </c>
      <c r="E57" s="16"/>
      <c r="F57" s="12"/>
      <c r="G57" s="27">
        <f t="shared" si="19"/>
        <v>0</v>
      </c>
      <c r="H57" s="14"/>
      <c r="I57" s="12"/>
    </row>
    <row r="58" spans="1:9" x14ac:dyDescent="0.25">
      <c r="A58" s="7" t="s">
        <v>23</v>
      </c>
      <c r="B58" s="18">
        <v>7</v>
      </c>
      <c r="C58" s="7"/>
      <c r="D58" s="12">
        <f t="shared" si="20"/>
        <v>0</v>
      </c>
      <c r="E58" s="16"/>
      <c r="F58" s="12"/>
      <c r="G58" s="27">
        <f t="shared" si="19"/>
        <v>0</v>
      </c>
      <c r="H58" s="14"/>
      <c r="I58" s="12"/>
    </row>
    <row r="59" spans="1:9" x14ac:dyDescent="0.25">
      <c r="A59" s="7" t="s">
        <v>26</v>
      </c>
      <c r="B59" s="18">
        <v>4.25</v>
      </c>
      <c r="C59" s="7"/>
      <c r="D59" s="12">
        <f t="shared" si="20"/>
        <v>0</v>
      </c>
      <c r="E59" s="16"/>
      <c r="F59" s="12"/>
      <c r="G59" s="27">
        <f t="shared" si="19"/>
        <v>0</v>
      </c>
      <c r="H59" s="14"/>
      <c r="I59" s="12"/>
    </row>
    <row r="60" spans="1:9" x14ac:dyDescent="0.25">
      <c r="A60" s="7" t="s">
        <v>19</v>
      </c>
      <c r="B60" s="7">
        <v>7.25</v>
      </c>
      <c r="C60" s="7"/>
      <c r="D60" s="12">
        <f t="shared" si="20"/>
        <v>20830</v>
      </c>
      <c r="E60" s="16"/>
      <c r="F60" s="12"/>
      <c r="G60" s="27">
        <f t="shared" si="19"/>
        <v>127910.99726775955</v>
      </c>
      <c r="H60" s="14"/>
      <c r="I60" s="12"/>
    </row>
    <row r="61" spans="1:9" s="21" customFormat="1" x14ac:dyDescent="0.25">
      <c r="A61" s="8" t="s">
        <v>7</v>
      </c>
      <c r="B61" s="8"/>
      <c r="C61" s="8"/>
      <c r="D61" s="9">
        <f>SUM(D63:D67)</f>
        <v>32780</v>
      </c>
      <c r="E61" s="10"/>
      <c r="F61" s="9">
        <f t="shared" ref="F61:I61" si="21">SUM(F63:F67)</f>
        <v>0</v>
      </c>
      <c r="G61" s="9">
        <f t="shared" si="21"/>
        <v>201292.48633879778</v>
      </c>
      <c r="H61" s="9">
        <f t="shared" si="21"/>
        <v>0</v>
      </c>
      <c r="I61" s="9">
        <f t="shared" si="21"/>
        <v>0</v>
      </c>
    </row>
    <row r="62" spans="1:9" x14ac:dyDescent="0.25">
      <c r="A62" s="7" t="s">
        <v>17</v>
      </c>
      <c r="B62" s="7"/>
      <c r="C62" s="7"/>
      <c r="D62" s="12"/>
      <c r="E62" s="16"/>
      <c r="F62" s="12"/>
      <c r="G62" s="27"/>
      <c r="H62" s="14"/>
      <c r="I62" s="12"/>
    </row>
    <row r="63" spans="1:9" x14ac:dyDescent="0.25">
      <c r="A63" s="7" t="s">
        <v>42</v>
      </c>
      <c r="B63" s="18">
        <v>7.25</v>
      </c>
      <c r="C63" s="7"/>
      <c r="D63" s="12">
        <f>D56-F56+I56</f>
        <v>11950</v>
      </c>
      <c r="E63" s="16"/>
      <c r="F63" s="12"/>
      <c r="G63" s="27">
        <f t="shared" ref="G63:G67" si="22">D63*B63/366*31/100*1000</f>
        <v>73381.489071038246</v>
      </c>
      <c r="H63" s="14"/>
      <c r="I63" s="12"/>
    </row>
    <row r="64" spans="1:9" x14ac:dyDescent="0.25">
      <c r="A64" s="7" t="s">
        <v>25</v>
      </c>
      <c r="B64" s="18">
        <v>6.25</v>
      </c>
      <c r="C64" s="7"/>
      <c r="D64" s="12">
        <f t="shared" ref="D64:D67" si="23">D57-F57+I57</f>
        <v>0</v>
      </c>
      <c r="E64" s="16"/>
      <c r="F64" s="12"/>
      <c r="G64" s="27">
        <f t="shared" si="22"/>
        <v>0</v>
      </c>
      <c r="H64" s="14"/>
      <c r="I64" s="12"/>
    </row>
    <row r="65" spans="1:9" x14ac:dyDescent="0.25">
      <c r="A65" s="7" t="s">
        <v>23</v>
      </c>
      <c r="B65" s="18">
        <v>7</v>
      </c>
      <c r="C65" s="7"/>
      <c r="D65" s="12">
        <f t="shared" si="23"/>
        <v>0</v>
      </c>
      <c r="E65" s="16" t="s">
        <v>30</v>
      </c>
      <c r="F65" s="12"/>
      <c r="G65" s="27">
        <f t="shared" si="22"/>
        <v>0</v>
      </c>
      <c r="H65" s="14"/>
      <c r="I65" s="12"/>
    </row>
    <row r="66" spans="1:9" x14ac:dyDescent="0.25">
      <c r="A66" s="7" t="s">
        <v>26</v>
      </c>
      <c r="B66" s="18">
        <v>4.25</v>
      </c>
      <c r="C66" s="7"/>
      <c r="D66" s="12">
        <f t="shared" si="23"/>
        <v>0</v>
      </c>
      <c r="E66" s="16"/>
      <c r="F66" s="12"/>
      <c r="G66" s="27">
        <f t="shared" si="22"/>
        <v>0</v>
      </c>
      <c r="H66" s="14"/>
      <c r="I66" s="12"/>
    </row>
    <row r="67" spans="1:9" x14ac:dyDescent="0.25">
      <c r="A67" s="7" t="s">
        <v>19</v>
      </c>
      <c r="B67" s="7">
        <v>7.25</v>
      </c>
      <c r="C67" s="7"/>
      <c r="D67" s="12">
        <f t="shared" si="23"/>
        <v>20830</v>
      </c>
      <c r="E67" s="16"/>
      <c r="F67" s="12"/>
      <c r="G67" s="27">
        <f t="shared" si="22"/>
        <v>127910.99726775955</v>
      </c>
      <c r="H67" s="14"/>
      <c r="I67" s="12"/>
    </row>
    <row r="68" spans="1:9" s="21" customFormat="1" x14ac:dyDescent="0.25">
      <c r="A68" s="8" t="s">
        <v>8</v>
      </c>
      <c r="B68" s="8"/>
      <c r="C68" s="8"/>
      <c r="D68" s="9">
        <f>SUM(D70:D74)</f>
        <v>32780</v>
      </c>
      <c r="E68" s="10"/>
      <c r="F68" s="9">
        <f t="shared" ref="F68" si="24">SUM(F69:F74)</f>
        <v>0</v>
      </c>
      <c r="G68" s="9">
        <f t="shared" ref="G68" si="25">SUM(G70:G74)</f>
        <v>194799.18032786885</v>
      </c>
      <c r="H68" s="11"/>
      <c r="I68" s="9">
        <f>SUM(I69:I74)</f>
        <v>0</v>
      </c>
    </row>
    <row r="69" spans="1:9" x14ac:dyDescent="0.25">
      <c r="A69" s="7" t="s">
        <v>17</v>
      </c>
      <c r="B69" s="7"/>
      <c r="C69" s="7"/>
      <c r="D69" s="12"/>
      <c r="E69" s="16"/>
      <c r="F69" s="12"/>
      <c r="G69" s="27"/>
      <c r="H69" s="14"/>
      <c r="I69" s="12"/>
    </row>
    <row r="70" spans="1:9" x14ac:dyDescent="0.25">
      <c r="A70" s="7" t="s">
        <v>42</v>
      </c>
      <c r="B70" s="18">
        <v>7.25</v>
      </c>
      <c r="C70" s="7"/>
      <c r="D70" s="12">
        <f>D63-F63+I63</f>
        <v>11950</v>
      </c>
      <c r="E70" s="16"/>
      <c r="F70" s="12"/>
      <c r="G70" s="27">
        <f t="shared" ref="G70:G74" si="26">D70*B70*30/366*1000/100</f>
        <v>71014.344262295082</v>
      </c>
      <c r="H70" s="14"/>
      <c r="I70" s="12"/>
    </row>
    <row r="71" spans="1:9" x14ac:dyDescent="0.25">
      <c r="A71" s="7" t="s">
        <v>25</v>
      </c>
      <c r="B71" s="18">
        <v>6.25</v>
      </c>
      <c r="C71" s="7"/>
      <c r="D71" s="12">
        <f t="shared" ref="D71:D74" si="27">D64-F64+I64</f>
        <v>0</v>
      </c>
      <c r="E71" s="16" t="s">
        <v>29</v>
      </c>
      <c r="F71" s="12"/>
      <c r="G71" s="27">
        <f t="shared" si="26"/>
        <v>0</v>
      </c>
      <c r="H71" s="14"/>
      <c r="I71" s="12"/>
    </row>
    <row r="72" spans="1:9" x14ac:dyDescent="0.25">
      <c r="A72" s="7" t="s">
        <v>23</v>
      </c>
      <c r="B72" s="18">
        <v>7</v>
      </c>
      <c r="C72" s="7"/>
      <c r="D72" s="12">
        <f t="shared" si="27"/>
        <v>0</v>
      </c>
      <c r="E72" s="16" t="s">
        <v>32</v>
      </c>
      <c r="F72" s="12"/>
      <c r="G72" s="27">
        <f t="shared" si="26"/>
        <v>0</v>
      </c>
      <c r="H72" s="14"/>
      <c r="I72" s="12"/>
    </row>
    <row r="73" spans="1:9" x14ac:dyDescent="0.25">
      <c r="A73" s="7" t="s">
        <v>26</v>
      </c>
      <c r="B73" s="18">
        <v>4.25</v>
      </c>
      <c r="C73" s="7"/>
      <c r="D73" s="12">
        <f t="shared" si="27"/>
        <v>0</v>
      </c>
      <c r="E73" s="16"/>
      <c r="F73" s="12"/>
      <c r="G73" s="27">
        <f t="shared" si="26"/>
        <v>0</v>
      </c>
      <c r="H73" s="14"/>
      <c r="I73" s="12"/>
    </row>
    <row r="74" spans="1:9" x14ac:dyDescent="0.25">
      <c r="A74" s="7" t="s">
        <v>19</v>
      </c>
      <c r="B74" s="7">
        <v>7.25</v>
      </c>
      <c r="C74" s="7"/>
      <c r="D74" s="12">
        <f t="shared" si="27"/>
        <v>20830</v>
      </c>
      <c r="E74" s="16"/>
      <c r="F74" s="12"/>
      <c r="G74" s="27">
        <f t="shared" si="26"/>
        <v>123784.83606557376</v>
      </c>
      <c r="H74" s="14"/>
      <c r="I74" s="12"/>
    </row>
    <row r="75" spans="1:9" s="21" customFormat="1" x14ac:dyDescent="0.25">
      <c r="A75" s="8" t="s">
        <v>9</v>
      </c>
      <c r="B75" s="8"/>
      <c r="C75" s="8"/>
      <c r="D75" s="9">
        <f>SUM(D77:D81)</f>
        <v>32780</v>
      </c>
      <c r="E75" s="10"/>
      <c r="F75" s="9">
        <f t="shared" ref="F75" si="28">SUM(F76:F81)</f>
        <v>0</v>
      </c>
      <c r="G75" s="9">
        <f>SUM(G77:G81)</f>
        <v>201292.48633879778</v>
      </c>
      <c r="H75" s="11"/>
      <c r="I75" s="9">
        <f>SUM(I76:I81)</f>
        <v>0</v>
      </c>
    </row>
    <row r="76" spans="1:9" x14ac:dyDescent="0.25">
      <c r="A76" s="7" t="s">
        <v>17</v>
      </c>
      <c r="B76" s="7"/>
      <c r="C76" s="7"/>
      <c r="D76" s="12"/>
      <c r="E76" s="16"/>
      <c r="F76" s="12"/>
      <c r="G76" s="27"/>
      <c r="H76" s="14"/>
      <c r="I76" s="12"/>
    </row>
    <row r="77" spans="1:9" x14ac:dyDescent="0.25">
      <c r="A77" s="7" t="s">
        <v>42</v>
      </c>
      <c r="B77" s="18">
        <v>7.25</v>
      </c>
      <c r="C77" s="7"/>
      <c r="D77" s="12">
        <f>D70-F70+I70</f>
        <v>11950</v>
      </c>
      <c r="E77" s="16"/>
      <c r="F77" s="12"/>
      <c r="G77" s="27">
        <f t="shared" ref="G77:G81" si="29">D77*B77/366*31/100*1000</f>
        <v>73381.489071038246</v>
      </c>
      <c r="H77" s="14"/>
      <c r="I77" s="12"/>
    </row>
    <row r="78" spans="1:9" x14ac:dyDescent="0.25">
      <c r="A78" s="7" t="s">
        <v>25</v>
      </c>
      <c r="B78" s="18">
        <v>6.25</v>
      </c>
      <c r="C78" s="7"/>
      <c r="D78" s="12">
        <f t="shared" ref="D78:D81" si="30">D71-F71+I71</f>
        <v>0</v>
      </c>
      <c r="E78" s="16" t="s">
        <v>31</v>
      </c>
      <c r="F78" s="12"/>
      <c r="G78" s="27">
        <f t="shared" si="29"/>
        <v>0</v>
      </c>
      <c r="H78" s="14"/>
      <c r="I78" s="12"/>
    </row>
    <row r="79" spans="1:9" x14ac:dyDescent="0.25">
      <c r="A79" s="7" t="s">
        <v>23</v>
      </c>
      <c r="B79" s="18">
        <v>7</v>
      </c>
      <c r="C79" s="7"/>
      <c r="D79" s="12">
        <f t="shared" si="30"/>
        <v>0</v>
      </c>
      <c r="E79" s="16"/>
      <c r="F79" s="12"/>
      <c r="G79" s="27">
        <f t="shared" si="29"/>
        <v>0</v>
      </c>
      <c r="H79" s="14"/>
      <c r="I79" s="12"/>
    </row>
    <row r="80" spans="1:9" x14ac:dyDescent="0.25">
      <c r="A80" s="7" t="s">
        <v>26</v>
      </c>
      <c r="B80" s="18">
        <v>4.25</v>
      </c>
      <c r="C80" s="7"/>
      <c r="D80" s="12">
        <f t="shared" si="30"/>
        <v>0</v>
      </c>
      <c r="E80" s="16"/>
      <c r="F80" s="12"/>
      <c r="G80" s="27">
        <f t="shared" si="29"/>
        <v>0</v>
      </c>
      <c r="H80" s="14"/>
      <c r="I80" s="12"/>
    </row>
    <row r="81" spans="1:11" x14ac:dyDescent="0.25">
      <c r="A81" s="7" t="s">
        <v>19</v>
      </c>
      <c r="B81" s="7">
        <v>7.25</v>
      </c>
      <c r="C81" s="7"/>
      <c r="D81" s="12">
        <f t="shared" si="30"/>
        <v>20830</v>
      </c>
      <c r="E81" s="16"/>
      <c r="F81" s="12"/>
      <c r="G81" s="27">
        <f t="shared" si="29"/>
        <v>127910.99726775955</v>
      </c>
      <c r="H81" s="14"/>
      <c r="I81" s="12"/>
    </row>
    <row r="82" spans="1:11" s="21" customFormat="1" x14ac:dyDescent="0.25">
      <c r="A82" s="8" t="s">
        <v>10</v>
      </c>
      <c r="B82" s="8"/>
      <c r="C82" s="8"/>
      <c r="D82" s="9">
        <f>SUM(D84:D88)</f>
        <v>32780</v>
      </c>
      <c r="E82" s="10"/>
      <c r="F82" s="9">
        <f t="shared" ref="F82:G82" si="31">SUM(F83:F88)</f>
        <v>0</v>
      </c>
      <c r="G82" s="9">
        <f t="shared" si="31"/>
        <v>194799.18032786885</v>
      </c>
      <c r="H82" s="11"/>
      <c r="I82" s="9">
        <f>SUM(I83:I88)</f>
        <v>0</v>
      </c>
    </row>
    <row r="83" spans="1:11" x14ac:dyDescent="0.25">
      <c r="A83" s="7" t="s">
        <v>17</v>
      </c>
      <c r="B83" s="7"/>
      <c r="C83" s="7"/>
      <c r="D83" s="12"/>
      <c r="E83" s="16"/>
      <c r="F83" s="12"/>
      <c r="G83" s="27"/>
      <c r="H83" s="14"/>
      <c r="I83" s="12"/>
    </row>
    <row r="84" spans="1:11" x14ac:dyDescent="0.25">
      <c r="A84" s="7" t="s">
        <v>42</v>
      </c>
      <c r="B84" s="18">
        <v>7.25</v>
      </c>
      <c r="C84" s="7"/>
      <c r="D84" s="12">
        <f>D77-F77+I77</f>
        <v>11950</v>
      </c>
      <c r="E84" s="16"/>
      <c r="F84" s="12"/>
      <c r="G84" s="27">
        <f>D84*B84*30/366*1000/100</f>
        <v>71014.344262295082</v>
      </c>
      <c r="H84" s="14"/>
      <c r="I84" s="12"/>
    </row>
    <row r="85" spans="1:11" x14ac:dyDescent="0.25">
      <c r="A85" s="7" t="s">
        <v>25</v>
      </c>
      <c r="B85" s="18">
        <v>6.25</v>
      </c>
      <c r="C85" s="7"/>
      <c r="D85" s="12">
        <f t="shared" ref="D85:D88" si="32">D78-F78+I78</f>
        <v>0</v>
      </c>
      <c r="E85" s="16"/>
      <c r="F85" s="12"/>
      <c r="G85" s="27">
        <f t="shared" ref="G85:G88" si="33">D85*B85*30/366*1000/100</f>
        <v>0</v>
      </c>
      <c r="H85" s="14"/>
      <c r="I85" s="12"/>
    </row>
    <row r="86" spans="1:11" x14ac:dyDescent="0.25">
      <c r="A86" s="7" t="s">
        <v>23</v>
      </c>
      <c r="B86" s="18">
        <v>7</v>
      </c>
      <c r="C86" s="7"/>
      <c r="D86" s="12">
        <f t="shared" si="32"/>
        <v>0</v>
      </c>
      <c r="E86" s="16"/>
      <c r="F86" s="12"/>
      <c r="G86" s="27">
        <f t="shared" si="33"/>
        <v>0</v>
      </c>
      <c r="H86" s="14"/>
      <c r="I86" s="12"/>
    </row>
    <row r="87" spans="1:11" x14ac:dyDescent="0.25">
      <c r="A87" s="7" t="s">
        <v>26</v>
      </c>
      <c r="B87" s="18">
        <v>7.25</v>
      </c>
      <c r="C87" s="7"/>
      <c r="D87" s="12">
        <f t="shared" si="32"/>
        <v>0</v>
      </c>
      <c r="E87" s="16"/>
      <c r="F87" s="12"/>
      <c r="G87" s="27">
        <f t="shared" si="33"/>
        <v>0</v>
      </c>
      <c r="H87" s="14"/>
      <c r="I87" s="12"/>
    </row>
    <row r="88" spans="1:11" x14ac:dyDescent="0.25">
      <c r="A88" s="7" t="s">
        <v>19</v>
      </c>
      <c r="B88" s="7">
        <v>7.25</v>
      </c>
      <c r="C88" s="7"/>
      <c r="D88" s="12">
        <f t="shared" si="32"/>
        <v>20830</v>
      </c>
      <c r="E88" s="16"/>
      <c r="F88" s="12"/>
      <c r="G88" s="27">
        <f t="shared" si="33"/>
        <v>123784.83606557376</v>
      </c>
      <c r="H88" s="16"/>
      <c r="I88" s="12"/>
    </row>
    <row r="89" spans="1:11" s="21" customFormat="1" x14ac:dyDescent="0.25">
      <c r="A89" s="8" t="s">
        <v>11</v>
      </c>
      <c r="B89" s="8"/>
      <c r="C89" s="8"/>
      <c r="D89" s="9">
        <f>SUM(D91:D95)</f>
        <v>32780</v>
      </c>
      <c r="E89" s="10"/>
      <c r="F89" s="9">
        <f>SUM(F90:F95)</f>
        <v>10000</v>
      </c>
      <c r="G89" s="9">
        <f>SUM(G90:G95)</f>
        <v>201292.48633879778</v>
      </c>
      <c r="H89" s="11"/>
      <c r="I89" s="9">
        <f>SUM(I90:I95)</f>
        <v>10000</v>
      </c>
    </row>
    <row r="90" spans="1:11" x14ac:dyDescent="0.25">
      <c r="A90" s="7" t="s">
        <v>17</v>
      </c>
      <c r="B90" s="7"/>
      <c r="C90" s="7"/>
      <c r="D90" s="12"/>
      <c r="E90" s="15"/>
      <c r="F90" s="15"/>
      <c r="G90" s="27"/>
      <c r="H90" s="14"/>
      <c r="I90" s="12"/>
      <c r="K90" s="24"/>
    </row>
    <row r="91" spans="1:11" x14ac:dyDescent="0.25">
      <c r="A91" s="7" t="s">
        <v>42</v>
      </c>
      <c r="B91" s="18">
        <v>7.25</v>
      </c>
      <c r="C91" s="7"/>
      <c r="D91" s="12">
        <f>D84-F84+I84</f>
        <v>11950</v>
      </c>
      <c r="E91" s="15"/>
      <c r="F91" s="15"/>
      <c r="G91" s="27">
        <f t="shared" ref="G91:G93" si="34">D91*B91/366*31/100*1000</f>
        <v>73381.489071038246</v>
      </c>
      <c r="H91" s="14"/>
      <c r="I91" s="12"/>
      <c r="K91" s="24"/>
    </row>
    <row r="92" spans="1:11" x14ac:dyDescent="0.25">
      <c r="A92" s="7" t="s">
        <v>25</v>
      </c>
      <c r="B92" s="18">
        <v>6.25</v>
      </c>
      <c r="C92" s="7"/>
      <c r="D92" s="12">
        <f t="shared" ref="D92:D93" si="35">D85-F85+I85</f>
        <v>0</v>
      </c>
      <c r="E92" s="15"/>
      <c r="F92" s="15"/>
      <c r="G92" s="27">
        <f t="shared" si="34"/>
        <v>0</v>
      </c>
      <c r="H92" s="14"/>
      <c r="I92" s="12"/>
      <c r="K92" s="24"/>
    </row>
    <row r="93" spans="1:11" x14ac:dyDescent="0.25">
      <c r="A93" s="7" t="s">
        <v>23</v>
      </c>
      <c r="B93" s="18">
        <v>7</v>
      </c>
      <c r="C93" s="7"/>
      <c r="D93" s="12">
        <f t="shared" si="35"/>
        <v>0</v>
      </c>
      <c r="E93" s="16"/>
      <c r="F93" s="12"/>
      <c r="G93" s="27">
        <f t="shared" si="34"/>
        <v>0</v>
      </c>
      <c r="H93" s="14"/>
      <c r="I93" s="12"/>
    </row>
    <row r="94" spans="1:11" x14ac:dyDescent="0.25">
      <c r="A94" s="7" t="s">
        <v>19</v>
      </c>
      <c r="B94" s="18">
        <v>7.25</v>
      </c>
      <c r="C94" s="7"/>
      <c r="D94" s="12">
        <f>D87-F87+I87</f>
        <v>0</v>
      </c>
      <c r="E94" s="16"/>
      <c r="F94" s="12"/>
      <c r="G94" s="27"/>
      <c r="H94" s="14"/>
      <c r="I94" s="12">
        <v>10000</v>
      </c>
    </row>
    <row r="95" spans="1:11" x14ac:dyDescent="0.25">
      <c r="A95" s="7" t="s">
        <v>19</v>
      </c>
      <c r="B95" s="7">
        <v>7.25</v>
      </c>
      <c r="C95" s="7"/>
      <c r="D95" s="12">
        <f>D88-F88+I88</f>
        <v>20830</v>
      </c>
      <c r="E95" s="15"/>
      <c r="F95" s="15">
        <v>10000</v>
      </c>
      <c r="G95" s="27">
        <f>D95*B95/366*31/100*1000</f>
        <v>127910.99726775955</v>
      </c>
      <c r="H95" s="16" t="s">
        <v>34</v>
      </c>
      <c r="I95" s="12"/>
    </row>
    <row r="96" spans="1:11" x14ac:dyDescent="0.25">
      <c r="A96" s="17" t="s">
        <v>50</v>
      </c>
      <c r="B96" s="17"/>
      <c r="C96" s="17">
        <v>34430</v>
      </c>
      <c r="D96" s="9">
        <f>D5-F96+I96</f>
        <v>32780</v>
      </c>
      <c r="E96" s="15"/>
      <c r="F96" s="9">
        <f>F89+F82+F75+F68+F61+F54+F47+F40+F33+F26+F19+F12</f>
        <v>10000</v>
      </c>
      <c r="G96" s="9">
        <f>G89+G82+G75+G68+G61+G54+G47+G40+G33+G26+G19+G12</f>
        <v>2376549.9999999995</v>
      </c>
      <c r="H96" s="12"/>
      <c r="I96" s="9">
        <f>I89+I82+I75+I68+I61+I54+I47+I40+I33+I26+I19+I12</f>
        <v>10000</v>
      </c>
    </row>
    <row r="97" spans="1:9" x14ac:dyDescent="0.25">
      <c r="A97" s="3" t="s">
        <v>47</v>
      </c>
      <c r="B97" s="3"/>
      <c r="C97" s="3">
        <f>SUM(C99:C103)</f>
        <v>34430</v>
      </c>
      <c r="D97" s="4">
        <f>SUM(D99:D103)</f>
        <v>32780</v>
      </c>
      <c r="E97" s="5">
        <f>SUM(E99:E102)</f>
        <v>0</v>
      </c>
      <c r="F97" s="6">
        <f>SUM(F99:F103)</f>
        <v>0</v>
      </c>
      <c r="G97" s="4">
        <f>SUM(G99:G103)</f>
        <v>0</v>
      </c>
      <c r="H97" s="6"/>
      <c r="I97" s="6">
        <f>SUM(I99:I103)</f>
        <v>0</v>
      </c>
    </row>
    <row r="98" spans="1:9" x14ac:dyDescent="0.25">
      <c r="A98" s="7" t="s">
        <v>17</v>
      </c>
      <c r="B98" s="7"/>
      <c r="C98" s="7"/>
      <c r="D98" s="27"/>
      <c r="E98" s="2"/>
      <c r="F98" s="2"/>
      <c r="G98" s="27"/>
      <c r="H98" s="26"/>
      <c r="I98" s="26"/>
    </row>
    <row r="99" spans="1:9" x14ac:dyDescent="0.25">
      <c r="A99" s="7" t="s">
        <v>42</v>
      </c>
      <c r="B99" s="18">
        <v>7.25</v>
      </c>
      <c r="C99" s="7">
        <v>7000</v>
      </c>
      <c r="D99" s="27">
        <f>D7-F7+I7</f>
        <v>11950</v>
      </c>
      <c r="E99" s="2"/>
      <c r="F99" s="25"/>
      <c r="G99" s="27"/>
      <c r="H99" s="26"/>
      <c r="I99" s="26"/>
    </row>
    <row r="100" spans="1:9" x14ac:dyDescent="0.25">
      <c r="A100" s="7" t="s">
        <v>25</v>
      </c>
      <c r="B100" s="18">
        <v>6.25</v>
      </c>
      <c r="C100" s="7">
        <v>5500</v>
      </c>
      <c r="D100" s="27">
        <f t="shared" ref="D100:D103" si="36">D8-F8+I8</f>
        <v>0</v>
      </c>
      <c r="E100" s="2"/>
      <c r="F100" s="25"/>
      <c r="G100" s="27"/>
      <c r="H100" s="26"/>
      <c r="I100" s="26"/>
    </row>
    <row r="101" spans="1:9" x14ac:dyDescent="0.25">
      <c r="A101" s="7" t="s">
        <v>23</v>
      </c>
      <c r="B101" s="18">
        <v>7</v>
      </c>
      <c r="C101" s="7">
        <v>12900</v>
      </c>
      <c r="D101" s="27">
        <f t="shared" si="36"/>
        <v>0</v>
      </c>
      <c r="E101" s="2"/>
      <c r="F101" s="25"/>
      <c r="G101" s="27"/>
      <c r="H101" s="26"/>
      <c r="I101" s="26"/>
    </row>
    <row r="102" spans="1:9" x14ac:dyDescent="0.25">
      <c r="A102" s="7" t="s">
        <v>26</v>
      </c>
      <c r="B102" s="18">
        <v>7.25</v>
      </c>
      <c r="C102" s="7"/>
      <c r="D102" s="27">
        <f t="shared" si="36"/>
        <v>10000</v>
      </c>
      <c r="E102" s="2"/>
      <c r="F102" s="25"/>
      <c r="G102" s="27"/>
      <c r="H102" s="26"/>
      <c r="I102" s="26"/>
    </row>
    <row r="103" spans="1:9" x14ac:dyDescent="0.25">
      <c r="A103" s="7" t="s">
        <v>19</v>
      </c>
      <c r="B103" s="7">
        <v>7.25</v>
      </c>
      <c r="C103" s="7">
        <v>9030</v>
      </c>
      <c r="D103" s="27">
        <f t="shared" si="36"/>
        <v>10830</v>
      </c>
      <c r="E103" s="2"/>
      <c r="F103" s="2"/>
      <c r="G103" s="27"/>
      <c r="H103" s="26"/>
      <c r="I103" s="26"/>
    </row>
    <row r="104" spans="1:9" ht="37.5" customHeight="1" x14ac:dyDescent="0.25">
      <c r="A104" s="54" t="s">
        <v>51</v>
      </c>
      <c r="B104" s="55"/>
      <c r="C104" s="55"/>
      <c r="D104" s="55"/>
      <c r="E104" s="55"/>
      <c r="F104" s="55"/>
      <c r="G104" s="55"/>
      <c r="H104" s="55"/>
      <c r="I104" s="55"/>
    </row>
  </sheetData>
  <mergeCells count="8">
    <mergeCell ref="A104:I104"/>
    <mergeCell ref="A1:I1"/>
    <mergeCell ref="A2:A3"/>
    <mergeCell ref="B2:B3"/>
    <mergeCell ref="D2:D3"/>
    <mergeCell ref="E2:F2"/>
    <mergeCell ref="G2:G3"/>
    <mergeCell ref="H2:I2"/>
  </mergeCells>
  <pageMargins left="0.70866141732283472" right="0.70866141732283472" top="0.74803149606299213" bottom="0.35433070866141736" header="0.31496062992125984" footer="0.31496062992125984"/>
  <pageSetup paperSize="9" scale="90" firstPageNumber="196" orientation="landscape" useFirstPageNumber="1" r:id="rId1"/>
  <headerFooter>
    <oddHeader>&amp;C&amp;P</oddHead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2022г.</vt:lpstr>
      <vt:lpstr>2023</vt:lpstr>
      <vt:lpstr>2024</vt:lpstr>
      <vt:lpstr>'2022г.'!Область_печати</vt:lpstr>
      <vt:lpstr>'2023'!Область_печати</vt:lpstr>
      <vt:lpstr>'2024'!Область_печати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2021-11-02T04:26:13Z</dcterms:modified>
</cp:coreProperties>
</file>